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5"/>
  <workbookPr/>
  <bookViews>
    <workbookView xWindow="0" yWindow="0" windowWidth="20730" windowHeight="10815"/>
  </bookViews>
  <sheets>
    <sheet name="Project 2 Intro" sheetId="1" r:id="rId1"/>
    <sheet name="Part 1" sheetId="2" r:id="rId2"/>
    <sheet name="Part 2" sheetId="4" r:id="rId3"/>
    <sheet name="Part 3" sheetId="6" r:id="rId4"/>
  </sheets>
  <calcPr calcId="124519"/>
  <extLst xmlns:x15="http://schemas.microsoft.com/office/spreadsheetml/2010/11/main">
    <ext uri="{140A7094-0E35-4892-8432-C4D2E57EDEB5}">
      <x15:workbookPr chartTrackingRefBase="1"/>
    </ext>
  </extLst>
</workbook>
</file>

<file path=xl/calcChain.xml><?xml version="1.0" encoding="utf-8"?>
<calcChain xmlns="http://schemas.openxmlformats.org/spreadsheetml/2006/main">
  <c r="C59" i="6"/>
  <c r="C68" l="1"/>
  <c r="C61"/>
  <c r="C62" s="1"/>
  <c r="C64" s="1"/>
  <c r="C67" s="1"/>
  <c r="E51"/>
  <c r="D51"/>
  <c r="D32"/>
  <c r="D31"/>
  <c r="D26"/>
  <c r="D25"/>
  <c r="D80" i="4"/>
  <c r="D79"/>
  <c r="E79" s="1"/>
  <c r="D78"/>
  <c r="B81"/>
  <c r="C81" s="1"/>
  <c r="F81" s="1"/>
  <c r="B80"/>
  <c r="C80" s="1"/>
  <c r="B79"/>
  <c r="C79" s="1"/>
  <c r="B78"/>
  <c r="B76"/>
  <c r="C76" s="1"/>
  <c r="F76" s="1"/>
  <c r="C67"/>
  <c r="C66"/>
  <c r="B62"/>
  <c r="B61"/>
  <c r="B60"/>
  <c r="B59"/>
  <c r="B58"/>
  <c r="B56"/>
  <c r="C55"/>
  <c r="I42"/>
  <c r="B43"/>
  <c r="B42"/>
  <c r="B41"/>
  <c r="B40"/>
  <c r="B38"/>
  <c r="M35"/>
  <c r="M34"/>
  <c r="M30"/>
  <c r="M29"/>
  <c r="N29" s="1"/>
  <c r="M28"/>
  <c r="M27"/>
  <c r="N24"/>
  <c r="C37" s="1"/>
  <c r="M25"/>
  <c r="C87"/>
  <c r="F87" s="1"/>
  <c r="F86"/>
  <c r="F85"/>
  <c r="E80"/>
  <c r="E78"/>
  <c r="E76"/>
  <c r="F75"/>
  <c r="C49"/>
  <c r="D103" i="2"/>
  <c r="D102"/>
  <c r="D101"/>
  <c r="D100"/>
  <c r="D98"/>
  <c r="C109"/>
  <c r="C104"/>
  <c r="C103"/>
  <c r="C102"/>
  <c r="C101"/>
  <c r="C100"/>
  <c r="C98"/>
  <c r="B75"/>
  <c r="B71"/>
  <c r="B70"/>
  <c r="B69"/>
  <c r="B68"/>
  <c r="B67"/>
  <c r="B65"/>
  <c r="D33" i="6" l="1"/>
  <c r="D27"/>
  <c r="D82" i="4"/>
  <c r="E82" s="1"/>
  <c r="F79"/>
  <c r="B82"/>
  <c r="B83" s="1"/>
  <c r="C83" s="1"/>
  <c r="C88" s="1"/>
  <c r="C78"/>
  <c r="F78" s="1"/>
  <c r="C68"/>
  <c r="C61"/>
  <c r="B63"/>
  <c r="B64" s="1"/>
  <c r="C64" s="1"/>
  <c r="C56"/>
  <c r="C60"/>
  <c r="F80"/>
  <c r="C43"/>
  <c r="B44"/>
  <c r="C44" s="1"/>
  <c r="C40"/>
  <c r="C38"/>
  <c r="C41"/>
  <c r="M36"/>
  <c r="N30"/>
  <c r="M31"/>
  <c r="N31" s="1"/>
  <c r="N27"/>
  <c r="N28"/>
  <c r="N25"/>
  <c r="M32"/>
  <c r="N32" s="1"/>
  <c r="C42"/>
  <c r="C59"/>
  <c r="C62"/>
  <c r="C58"/>
  <c r="D83" l="1"/>
  <c r="E83" s="1"/>
  <c r="E88" s="1"/>
  <c r="F88" s="1"/>
  <c r="I45" s="1"/>
  <c r="C82"/>
  <c r="F82" s="1"/>
  <c r="C69"/>
  <c r="I44" s="1"/>
  <c r="B45"/>
  <c r="C45" s="1"/>
  <c r="C50" s="1"/>
  <c r="I43" s="1"/>
  <c r="M37"/>
  <c r="C63"/>
  <c r="D107" i="2"/>
  <c r="D106"/>
  <c r="D104"/>
  <c r="C90"/>
  <c r="B90"/>
  <c r="B92" s="1"/>
  <c r="C82"/>
  <c r="B82"/>
  <c r="B91" s="1"/>
  <c r="C91" s="1"/>
  <c r="C81"/>
  <c r="C83" s="1"/>
  <c r="B81"/>
  <c r="B83" s="1"/>
  <c r="C74"/>
  <c r="C73"/>
  <c r="C70"/>
  <c r="C69"/>
  <c r="C68"/>
  <c r="C67"/>
  <c r="C65"/>
  <c r="C53"/>
  <c r="C52"/>
  <c r="C54" s="1"/>
  <c r="C57" s="1"/>
  <c r="C48"/>
  <c r="C47"/>
  <c r="C49" s="1"/>
  <c r="C39"/>
  <c r="C38"/>
  <c r="C37"/>
  <c r="C36"/>
  <c r="C34"/>
  <c r="C56" s="1"/>
  <c r="C58" s="1"/>
  <c r="F83" i="4" l="1"/>
  <c r="C71" i="2"/>
  <c r="C75" s="1"/>
  <c r="C77" s="1"/>
  <c r="D109"/>
  <c r="B111" s="1"/>
  <c r="C92"/>
  <c r="C40"/>
  <c r="C60" l="1"/>
  <c r="C62" s="1"/>
  <c r="C44"/>
  <c r="C61" s="1"/>
  <c r="E17" i="4" l="1"/>
  <c r="E12"/>
  <c r="G15" i="2"/>
  <c r="F15"/>
  <c r="B37" i="1"/>
</calcChain>
</file>

<file path=xl/sharedStrings.xml><?xml version="1.0" encoding="utf-8"?>
<sst xmlns="http://schemas.openxmlformats.org/spreadsheetml/2006/main" count="316" uniqueCount="194">
  <si>
    <t>Project 2</t>
  </si>
  <si>
    <r>
      <t xml:space="preserve">Please use this template provided  to solve project 2 that contains </t>
    </r>
    <r>
      <rPr>
        <b/>
        <u/>
        <sz val="10"/>
        <color theme="1"/>
        <rFont val="Arial"/>
        <family val="2"/>
      </rPr>
      <t>3 parts</t>
    </r>
    <r>
      <rPr>
        <sz val="10"/>
        <color theme="1"/>
        <rFont val="Arial"/>
        <family val="2"/>
      </rPr>
      <t>.  Save your file using your first initial, last name, and project 2.</t>
    </r>
  </si>
  <si>
    <r>
      <t xml:space="preserve">Name:  </t>
    </r>
    <r>
      <rPr>
        <b/>
        <sz val="10"/>
        <color indexed="10"/>
        <rFont val="Arial"/>
        <family val="2"/>
      </rPr>
      <t>TYPE in your name here</t>
    </r>
  </si>
  <si>
    <t>Upload your solution to the project 2 link.   Make sure you type your name in cell A2. Each part is on a separate worksheet where you should complete the applicable part.</t>
  </si>
  <si>
    <t xml:space="preserve">You should always verify that your project file has been uploaded correctly.  Remember it is your </t>
  </si>
  <si>
    <t>responsibility to take the time to verify that your file has uploaded correctly.  If there are problems, please contact me immediately.</t>
  </si>
  <si>
    <t>You will be graded on the accuracy of your answer and the usage of excel.</t>
  </si>
  <si>
    <t>Remember to review the  eLectures and guided examples in MBC.  Also, there is support material on cost-profit-volume analysis in the Module 16 folder and relevant cost analysis in Module 17 folder.</t>
  </si>
  <si>
    <t>Keep in mind that even though this project focuses on material from Modules 16 and 17,  it is building on the concepts learned in Module 15 on cost behavior.</t>
  </si>
  <si>
    <t>Project 2 Objectives:</t>
  </si>
  <si>
    <t>1.  Develop Contribution Income statement.</t>
  </si>
  <si>
    <t>2.  Develop unit contribution margin.</t>
  </si>
  <si>
    <t>3.  Perform Breakeven Analysis.</t>
  </si>
  <si>
    <t>4.  Calculate and analyze operating leverage.</t>
  </si>
  <si>
    <t>5.  Evaluate and recommend how to plan for increase in patient demand</t>
  </si>
  <si>
    <t>6.  Evaluating relevant costs for decision making purposes</t>
  </si>
  <si>
    <t>Grading Rubric:</t>
  </si>
  <si>
    <t>Points</t>
  </si>
  <si>
    <t xml:space="preserve">Part 1: </t>
  </si>
  <si>
    <t>#1</t>
  </si>
  <si>
    <t>#2</t>
  </si>
  <si>
    <t>#3</t>
  </si>
  <si>
    <t>#4</t>
  </si>
  <si>
    <t>#5</t>
  </si>
  <si>
    <t>#6</t>
  </si>
  <si>
    <t>#7</t>
  </si>
  <si>
    <t>#8</t>
  </si>
  <si>
    <t>#9</t>
  </si>
  <si>
    <t>Part 2:</t>
  </si>
  <si>
    <t>Part 3:</t>
  </si>
  <si>
    <t>Total points</t>
  </si>
  <si>
    <t>Part 1-pertains to Module 16</t>
  </si>
  <si>
    <t>DATA</t>
  </si>
  <si>
    <t>ABC, Inc. is a newly organized manufacturing business this year.</t>
  </si>
  <si>
    <t>The following company's costs and expenses are:</t>
  </si>
  <si>
    <t>Sales price per unit</t>
  </si>
  <si>
    <t>Manufacturing costs:</t>
  </si>
  <si>
    <t>Fixed Costs</t>
  </si>
  <si>
    <t>Variable Costs</t>
  </si>
  <si>
    <t>Direct materials</t>
  </si>
  <si>
    <t>Direct labor</t>
  </si>
  <si>
    <t>Variable Manufacturing overhead</t>
  </si>
  <si>
    <t>Fixed Manufacturing overhead</t>
  </si>
  <si>
    <t>Period expenses:</t>
  </si>
  <si>
    <t>Variable Selling and administrative expenses</t>
  </si>
  <si>
    <t>Fixed Selling and Administrative expenses</t>
  </si>
  <si>
    <t>Totals</t>
  </si>
  <si>
    <t>Units sold</t>
  </si>
  <si>
    <t>units</t>
  </si>
  <si>
    <t>Required:  Use the information in the DATA field above using cell referencing to answer the following requirements.</t>
  </si>
  <si>
    <t>1.  Prepare a contribution income statement for the year ignoring income tax implication.</t>
  </si>
  <si>
    <t xml:space="preserve">2.  Calculate the breakeven point in units.  </t>
  </si>
  <si>
    <t>3.  Calculate the breakeven point in sales dollars.</t>
  </si>
  <si>
    <t xml:space="preserve">4.  Calculate the margin of safety in sales dollars.  </t>
  </si>
  <si>
    <t>5.  Calculate the company's operating leverage.</t>
  </si>
  <si>
    <t>6.  Calculate the percentage change in profits if sales are projected to increase by 5%.</t>
  </si>
  <si>
    <r>
      <t xml:space="preserve">7.  What if the direct labor cost per unit increases from $6 a unit to $9, what will be the new </t>
    </r>
    <r>
      <rPr>
        <b/>
        <sz val="10"/>
        <rFont val="Arial"/>
        <family val="2"/>
      </rPr>
      <t>breakeven in units?  Explain why it changed.</t>
    </r>
  </si>
  <si>
    <t>You should only have to change the direct labor in the data area and actually all your answers should be updated.  Please put the direct labor cost back to the original number once you have answered the question?</t>
  </si>
  <si>
    <r>
      <t xml:space="preserve">8.  What if the manufacturing overhead cost decreases from $80,000 to $70,000, what will be the new </t>
    </r>
    <r>
      <rPr>
        <b/>
        <sz val="10"/>
        <rFont val="Arial"/>
        <family val="2"/>
      </rPr>
      <t>breakeven in units?  Explain why it changed.</t>
    </r>
  </si>
  <si>
    <t>You should only have to change the fixed MOH in the data area and actually all your answers should be updated.  Please put the fixed MOH cost back to the original number once you have answered the question?</t>
  </si>
  <si>
    <t xml:space="preserve">9.  The sales manager believes the company could increase sales by 1,000 units if advertising expenditures were increased by $22,000.  </t>
  </si>
  <si>
    <t>Determine the change in the dollar amount of income before taxes, if the company increases advertising expenditures by $22,000.  Would you recommend this advertising campaign based on financial results?  Why?</t>
  </si>
  <si>
    <t>Solution:</t>
  </si>
  <si>
    <t>#1.</t>
  </si>
  <si>
    <t>Contribution Margin Income Statement</t>
  </si>
  <si>
    <t xml:space="preserve">#2. </t>
  </si>
  <si>
    <t>Break even in units</t>
  </si>
  <si>
    <t>Units</t>
  </si>
  <si>
    <t>#3.</t>
  </si>
  <si>
    <t>Break even in sales $</t>
  </si>
  <si>
    <t>Margin of Safety in sales dollars</t>
  </si>
  <si>
    <t>Operating leverage</t>
  </si>
  <si>
    <t>Percentage change in profits if sales increase by:</t>
  </si>
  <si>
    <t>Part 2 contains 3 Decision making recommendations that are independent of each other.  Covers material in Module 17</t>
  </si>
  <si>
    <t>Glass company manufactures glasses that it sells to mail-order distributors.</t>
  </si>
  <si>
    <t>Sales price per pair of glasses:</t>
  </si>
  <si>
    <t>Manufacturing and other costs follow:</t>
  </si>
  <si>
    <t>Variable Cost per unit</t>
  </si>
  <si>
    <t>Direct Materials</t>
  </si>
  <si>
    <t>Factory overhead</t>
  </si>
  <si>
    <t>Total Variable costs</t>
  </si>
  <si>
    <t>Fixed costs per month</t>
  </si>
  <si>
    <t>Selling and Administrative</t>
  </si>
  <si>
    <t>Total Fixed costs</t>
  </si>
  <si>
    <t>Current monthly production and sales volume</t>
  </si>
  <si>
    <t>Monthly capacity</t>
  </si>
  <si>
    <t>Required:  Determine the effect of each of the following independent situations on monthly profits.</t>
  </si>
  <si>
    <t>#1 A $3 increase in the unit selling price should result in a 1,200-unit decrease in monthly sales</t>
  </si>
  <si>
    <t>#2 A  10% decrease in the unit selling price should result in a 2,000-unit increase in monthly sales.</t>
  </si>
  <si>
    <t xml:space="preserve">However, because of capacity constraints, the last 1,000 units would be produced during overtime with the </t>
  </si>
  <si>
    <t>direct labor costs increasing by 60%.</t>
  </si>
  <si>
    <t>#3 a British distributor has proposed to place a special one-time order for 1,000 units at a reduced</t>
  </si>
  <si>
    <t xml:space="preserve">price of $54 per unit.  The distributor would pay all transportation costs, so there are no variable distribution costs.  </t>
  </si>
  <si>
    <t xml:space="preserve">There would be additional fixed selling and administrative costs of $2,000. </t>
  </si>
  <si>
    <t>Part 3 contains 2 Decision making recommendations that are independent of each other.  Covers material in Module 17.</t>
  </si>
  <si>
    <t>Make sure you show your work.</t>
  </si>
  <si>
    <t>Decision Making #1-Sell or Process Further Joint Product Decision</t>
  </si>
  <si>
    <t xml:space="preserve">XYZ manufactures A and B from a joint process cost = $70,000. Six thousand pounds of A can be sold at split-off for $20 per pound or processed further at an </t>
  </si>
  <si>
    <t>Required:</t>
  </si>
  <si>
    <t>Recommendation:</t>
  </si>
  <si>
    <t>Decision making #2-Use of Limited Resources-Singe Constraint</t>
  </si>
  <si>
    <t>Bush Manufacturing has 25,000 labor hours available for producing M and N. Consider the following information:</t>
  </si>
  <si>
    <t>M</t>
  </si>
  <si>
    <t>N</t>
  </si>
  <si>
    <t>Required Labor per unit in hours</t>
  </si>
  <si>
    <t>Maximum demand in units</t>
  </si>
  <si>
    <t>Contribution Margin per unit</t>
  </si>
  <si>
    <t>Variable distribution costs are for transportation to mail-order distributors</t>
  </si>
  <si>
    <t>Make sure you show you work and give a recommendation to management if they should accept the change or not accept the change.</t>
  </si>
  <si>
    <t xml:space="preserve">additional cost of $15000 and then sold for $24. Five thousand pounds of B can be sold at split-off for $10 per pound or processed further at an additional cost of $13,000 and later sold for $17. </t>
  </si>
  <si>
    <t>A</t>
  </si>
  <si>
    <t>B</t>
  </si>
  <si>
    <t>Total Hours</t>
  </si>
  <si>
    <t>Sales</t>
  </si>
  <si>
    <t>Less Variable expenses</t>
  </si>
  <si>
    <t>Direct Labors</t>
  </si>
  <si>
    <t>Variable manufactoring overhead</t>
  </si>
  <si>
    <t>Variable Selling and Admin</t>
  </si>
  <si>
    <t>Contribution Margin</t>
  </si>
  <si>
    <t>Less Fixed costs and expenses</t>
  </si>
  <si>
    <t>Fixed Manufactoring Overhead</t>
  </si>
  <si>
    <t>Fixed selling and admin exp</t>
  </si>
  <si>
    <t>Net Operating Income</t>
  </si>
  <si>
    <t>Fixed costs and expenses</t>
  </si>
  <si>
    <t>Contribution margin per unit</t>
  </si>
  <si>
    <t>Contribution margin ratio</t>
  </si>
  <si>
    <t>Total sales, dollars</t>
  </si>
  <si>
    <t>Breakeven sales</t>
  </si>
  <si>
    <t>Current</t>
  </si>
  <si>
    <t>5% Increase</t>
  </si>
  <si>
    <t>You should only have to change the direct labor in the data area and all your answers should  update.  Please put the direct labor cost back to the original number once you have answered the question.</t>
  </si>
  <si>
    <t>Increase to 9</t>
  </si>
  <si>
    <t>You should only have to change the fixed MOH in the data area and  all your answers should update.  Please put the fixed MOH cost back to the original number once you have answered the question.</t>
  </si>
  <si>
    <t>Revised</t>
  </si>
  <si>
    <t>Determine the change in the dollar amount of income before taxes, if the company increases advertising expenditures.  Would you recommend this advertising campaign based on financial results?  Why?</t>
  </si>
  <si>
    <t>Proposed Plan</t>
  </si>
  <si>
    <t>Fixed Advertising expense</t>
  </si>
  <si>
    <t>Change in Dollar amount before taxes</t>
  </si>
  <si>
    <t xml:space="preserve">I will not recommend this advertising campaign due to the net before tax income decreasing to $2000 if it adds this $22,000 expense. </t>
  </si>
  <si>
    <t>When fixed costs and expenses decreased from $80,000 to $70,000, causing the break-even point unit also decreased. This is because the cost expenses are used against the contribution margin. Contribution margin did not change, but the fixed costs decreased.</t>
  </si>
  <si>
    <t>When direct labor cost increases from $6 to $8, this causes the break-even point to increase. It went from 5,000 to 5555.56. This is due to the contribution margin per unit decreased, and the fixed costs remain constant.</t>
  </si>
  <si>
    <t>Current Scenario</t>
  </si>
  <si>
    <t>Quantity</t>
  </si>
  <si>
    <t>Variable Cost</t>
  </si>
  <si>
    <t>Direct Labor</t>
  </si>
  <si>
    <t>Manufacturing Overhead</t>
  </si>
  <si>
    <t>Distribution</t>
  </si>
  <si>
    <t>Total Variable Cost</t>
  </si>
  <si>
    <t>Contribution Income</t>
  </si>
  <si>
    <t>Fixed Cost</t>
  </si>
  <si>
    <t>Selling and Administrative expenses</t>
  </si>
  <si>
    <t>Total Fixed Cost</t>
  </si>
  <si>
    <t>Net Income</t>
  </si>
  <si>
    <t>Scenario #1</t>
  </si>
  <si>
    <t>Scenaro 1</t>
  </si>
  <si>
    <t>Scenario 2</t>
  </si>
  <si>
    <t>Scenario 3</t>
  </si>
  <si>
    <t>Best Alternative</t>
  </si>
  <si>
    <t>Scenario #2</t>
  </si>
  <si>
    <t>Direct Labor - Overtime</t>
  </si>
  <si>
    <t>Scenario #3</t>
  </si>
  <si>
    <t>Routine</t>
  </si>
  <si>
    <t>Special Order</t>
  </si>
  <si>
    <t>Total</t>
  </si>
  <si>
    <t>-</t>
  </si>
  <si>
    <t>Which products should be processed further or not? Why?  Give the dollar impact to income for each product based on your recommendation.</t>
  </si>
  <si>
    <t>Work</t>
  </si>
  <si>
    <t>Process cost</t>
  </si>
  <si>
    <t>Split off point</t>
  </si>
  <si>
    <t>Price</t>
  </si>
  <si>
    <t>Additional Process</t>
  </si>
  <si>
    <t>Additional Cost</t>
  </si>
  <si>
    <t>Decision of A</t>
  </si>
  <si>
    <t>Revenue of Further processing</t>
  </si>
  <si>
    <t>Processing Cost</t>
  </si>
  <si>
    <t>Benefit of Procession</t>
  </si>
  <si>
    <t xml:space="preserve">Decision </t>
  </si>
  <si>
    <t>Decision of B</t>
  </si>
  <si>
    <t>Decision</t>
  </si>
  <si>
    <t>What is the optimal product mix(how many M and N should be produced)?  Explain your answer and show computations.</t>
  </si>
  <si>
    <t xml:space="preserve">Below is the computations of the optimal product mix. Priority would go to N with the contribution being higher. </t>
  </si>
  <si>
    <t>X</t>
  </si>
  <si>
    <t>Y</t>
  </si>
  <si>
    <t>Contribution per hour</t>
  </si>
  <si>
    <t>x/y</t>
  </si>
  <si>
    <t xml:space="preserve">Priority will go to product N </t>
  </si>
  <si>
    <t>Maximum demand of N</t>
  </si>
  <si>
    <t>Total hours required N</t>
  </si>
  <si>
    <t>Balance for M</t>
  </si>
  <si>
    <t>Units production of M</t>
  </si>
  <si>
    <t>Optimal Product Mix</t>
  </si>
  <si>
    <t>Should be processed it will increase income by $57000</t>
  </si>
  <si>
    <t>Should not be processed as it will increase income by $9000</t>
  </si>
  <si>
    <t>Product be should be the product that is processed further. Product B will increase income by $57000 compared by A.</t>
  </si>
</sst>
</file>

<file path=xl/styles.xml><?xml version="1.0" encoding="utf-8"?>
<styleSheet xmlns="http://schemas.openxmlformats.org/spreadsheetml/2006/main">
  <numFmts count="9">
    <numFmt numFmtId="164" formatCode="&quot;$&quot;#,##0_);[Red]\(&quot;$&quot;#,##0\)"/>
    <numFmt numFmtId="165" formatCode="&quot;$&quot;#,##0.00_);\(&quot;$&quot;#,##0.00\)"/>
    <numFmt numFmtId="166" formatCode="&quot;$&quot;#,##0.00_);[Red]\(&quot;$&quot;#,##0.00\)"/>
    <numFmt numFmtId="167" formatCode="_(&quot;$&quot;* #,##0.00_);_(&quot;$&quot;* \(#,##0.00\);_(&quot;$&quot;* &quot;-&quot;??_);_(@_)"/>
    <numFmt numFmtId="168" formatCode="_(* #,##0.00_);_(* \(#,##0.00\);_(* &quot;-&quot;??_);_(@_)"/>
    <numFmt numFmtId="169" formatCode="#,##0.000"/>
    <numFmt numFmtId="170" formatCode="_(* #,##0_);_(* \(#,##0\);_(* &quot;-&quot;??_);_(@_)"/>
    <numFmt numFmtId="171" formatCode="_(&quot;$&quot;* #,##0_);_(&quot;$&quot;* \(#,##0\);_(&quot;$&quot;* &quot;-&quot;??_);_(@_)"/>
    <numFmt numFmtId="179" formatCode="0.0000"/>
  </numFmts>
  <fonts count="26">
    <font>
      <sz val="11"/>
      <color theme="1"/>
      <name val="Calibri"/>
      <family val="2"/>
      <scheme val="minor"/>
    </font>
    <font>
      <sz val="11"/>
      <color theme="1"/>
      <name val="Calibri"/>
      <family val="2"/>
      <scheme val="minor"/>
    </font>
    <font>
      <sz val="10"/>
      <name val="Arial"/>
      <family val="2"/>
    </font>
    <font>
      <b/>
      <sz val="10"/>
      <name val="Arial"/>
      <family val="2"/>
    </font>
    <font>
      <sz val="10"/>
      <color theme="1"/>
      <name val="Arial"/>
      <family val="2"/>
    </font>
    <font>
      <b/>
      <u/>
      <sz val="10"/>
      <color theme="1"/>
      <name val="Arial"/>
      <family val="2"/>
    </font>
    <font>
      <b/>
      <sz val="10"/>
      <color indexed="10"/>
      <name val="Arial"/>
      <family val="2"/>
    </font>
    <font>
      <b/>
      <sz val="10"/>
      <color rgb="FFFF0000"/>
      <name val="Arial"/>
      <family val="2"/>
    </font>
    <font>
      <sz val="10"/>
      <color indexed="10"/>
      <name val="Arial"/>
      <family val="2"/>
    </font>
    <font>
      <sz val="12"/>
      <name val="Arial"/>
      <family val="2"/>
    </font>
    <font>
      <sz val="10"/>
      <color rgb="FFFF0000"/>
      <name val="Arial"/>
      <family val="2"/>
    </font>
    <font>
      <b/>
      <sz val="11"/>
      <color theme="1"/>
      <name val="Arial"/>
      <family val="2"/>
    </font>
    <font>
      <sz val="11"/>
      <color theme="1"/>
      <name val="Arial"/>
      <family val="2"/>
    </font>
    <font>
      <b/>
      <sz val="11"/>
      <color rgb="FFFF0000"/>
      <name val="Arial"/>
      <family val="2"/>
    </font>
    <font>
      <sz val="11"/>
      <color rgb="FFFF0000"/>
      <name val="Arial"/>
      <family val="2"/>
    </font>
    <font>
      <sz val="11"/>
      <name val="Arial"/>
      <family val="2"/>
    </font>
    <font>
      <sz val="11"/>
      <color rgb="FF000000"/>
      <name val="Arial"/>
      <family val="2"/>
    </font>
    <font>
      <b/>
      <sz val="11"/>
      <color rgb="FF000000"/>
      <name val="Arial"/>
      <family val="2"/>
    </font>
    <font>
      <b/>
      <sz val="11"/>
      <name val="Arial"/>
      <family val="2"/>
    </font>
    <font>
      <b/>
      <sz val="11"/>
      <color theme="3"/>
      <name val="Calibri"/>
      <family val="2"/>
      <scheme val="minor"/>
    </font>
    <font>
      <b/>
      <sz val="11"/>
      <color theme="1"/>
      <name val="Calibri"/>
      <family val="2"/>
      <scheme val="minor"/>
    </font>
    <font>
      <b/>
      <sz val="10"/>
      <color theme="1"/>
      <name val="Arial"/>
      <family val="2"/>
    </font>
    <font>
      <b/>
      <i/>
      <u/>
      <sz val="11"/>
      <color theme="1"/>
      <name val="Calibri"/>
      <family val="2"/>
      <scheme val="minor"/>
    </font>
    <font>
      <b/>
      <sz val="11"/>
      <color rgb="FFFF0000"/>
      <name val="Calibri"/>
      <family val="2"/>
      <scheme val="minor"/>
    </font>
    <font>
      <b/>
      <sz val="12"/>
      <color theme="1"/>
      <name val="Arial"/>
      <family val="2"/>
    </font>
    <font>
      <b/>
      <sz val="12"/>
      <color rgb="FFFF0000"/>
      <name val="Arial"/>
      <family val="2"/>
    </font>
  </fonts>
  <fills count="4">
    <fill>
      <patternFill patternType="none"/>
    </fill>
    <fill>
      <patternFill patternType="gray125"/>
    </fill>
    <fill>
      <patternFill patternType="solid">
        <fgColor rgb="FFFFFF00"/>
        <bgColor indexed="64"/>
      </patternFill>
    </fill>
    <fill>
      <patternFill patternType="solid">
        <fgColor theme="0"/>
        <bgColor indexed="64"/>
      </patternFill>
    </fill>
  </fills>
  <borders count="21">
    <border>
      <left/>
      <right/>
      <top/>
      <bottom/>
      <diagonal/>
    </border>
    <border>
      <left/>
      <right/>
      <top style="thin">
        <color indexed="64"/>
      </top>
      <bottom style="double">
        <color indexed="64"/>
      </bottom>
      <diagonal/>
    </border>
    <border>
      <left/>
      <right/>
      <top/>
      <bottom style="thin">
        <color indexed="64"/>
      </bottom>
      <diagonal/>
    </border>
    <border>
      <left/>
      <right/>
      <top/>
      <bottom style="medium">
        <color theme="4" tint="0.39997558519241921"/>
      </bottom>
      <diagonal/>
    </border>
    <border>
      <left/>
      <right/>
      <top style="thin">
        <color theme="4"/>
      </top>
      <bottom style="double">
        <color theme="4"/>
      </bottom>
      <diagonal/>
    </border>
    <border>
      <left/>
      <right/>
      <top/>
      <bottom style="double">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double">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s>
  <cellStyleXfs count="10">
    <xf numFmtId="0" fontId="0" fillId="0" borderId="0"/>
    <xf numFmtId="168" fontId="1" fillId="0" borderId="0" applyFont="0" applyFill="0" applyBorder="0" applyAlignment="0" applyProtection="0"/>
    <xf numFmtId="167" fontId="1" fillId="0" borderId="0" applyFont="0" applyFill="0" applyBorder="0" applyAlignment="0" applyProtection="0"/>
    <xf numFmtId="9" fontId="1" fillId="0" borderId="0" applyFont="0" applyFill="0" applyBorder="0" applyAlignment="0" applyProtection="0"/>
    <xf numFmtId="0" fontId="2" fillId="0" borderId="0"/>
    <xf numFmtId="0" fontId="9" fillId="0" borderId="0"/>
    <xf numFmtId="167" fontId="2" fillId="0" borderId="0" applyFont="0" applyFill="0" applyBorder="0" applyAlignment="0" applyProtection="0"/>
    <xf numFmtId="9" fontId="1" fillId="0" borderId="0" applyFont="0" applyFill="0" applyBorder="0" applyAlignment="0" applyProtection="0"/>
    <xf numFmtId="0" fontId="19" fillId="0" borderId="3" applyNumberFormat="0" applyFill="0" applyAlignment="0" applyProtection="0"/>
    <xf numFmtId="0" fontId="20" fillId="0" borderId="4" applyNumberFormat="0" applyFill="0" applyAlignment="0" applyProtection="0"/>
  </cellStyleXfs>
  <cellXfs count="180">
    <xf numFmtId="0" fontId="0" fillId="0" borderId="0" xfId="0"/>
    <xf numFmtId="0" fontId="3" fillId="0" borderId="0" xfId="4" applyFont="1" applyFill="1"/>
    <xf numFmtId="0" fontId="4" fillId="0" borderId="0" xfId="0" applyFont="1" applyFill="1"/>
    <xf numFmtId="0" fontId="2" fillId="0" borderId="0" xfId="4" applyFont="1" applyFill="1"/>
    <xf numFmtId="0" fontId="3" fillId="0" borderId="0" xfId="4" applyFont="1"/>
    <xf numFmtId="0" fontId="7" fillId="0" borderId="0" xfId="0" applyFont="1"/>
    <xf numFmtId="0" fontId="4" fillId="0" borderId="0" xfId="0" applyFont="1"/>
    <xf numFmtId="0" fontId="2" fillId="0" borderId="0" xfId="4" applyFont="1"/>
    <xf numFmtId="0" fontId="6" fillId="0" borderId="0" xfId="4" applyFont="1" applyFill="1"/>
    <xf numFmtId="0" fontId="7" fillId="0" borderId="0" xfId="4" applyFont="1" applyFill="1"/>
    <xf numFmtId="0" fontId="8" fillId="0" borderId="0" xfId="4" applyFont="1"/>
    <xf numFmtId="0" fontId="3" fillId="0" borderId="0" xfId="5" applyFont="1"/>
    <xf numFmtId="0" fontId="4" fillId="0" borderId="0" xfId="5" applyFont="1"/>
    <xf numFmtId="0" fontId="4" fillId="0" borderId="0" xfId="5" applyFont="1" applyFill="1"/>
    <xf numFmtId="0" fontId="2" fillId="0" borderId="1" xfId="4" applyFont="1" applyFill="1" applyBorder="1"/>
    <xf numFmtId="0" fontId="2" fillId="0" borderId="0" xfId="4"/>
    <xf numFmtId="164" fontId="3" fillId="0" borderId="0" xfId="4" applyNumberFormat="1" applyFont="1"/>
    <xf numFmtId="0" fontId="2" fillId="0" borderId="0" xfId="4" applyAlignment="1">
      <alignment wrapText="1"/>
    </xf>
    <xf numFmtId="164" fontId="2" fillId="0" borderId="0" xfId="4" applyNumberFormat="1"/>
    <xf numFmtId="3" fontId="2" fillId="0" borderId="2" xfId="4" applyNumberFormat="1" applyFont="1" applyBorder="1"/>
    <xf numFmtId="0" fontId="2" fillId="0" borderId="2" xfId="4" applyFont="1" applyBorder="1"/>
    <xf numFmtId="164" fontId="2" fillId="0" borderId="1" xfId="4" applyNumberFormat="1" applyBorder="1"/>
    <xf numFmtId="3" fontId="2" fillId="0" borderId="0" xfId="4" applyNumberFormat="1"/>
    <xf numFmtId="4" fontId="8" fillId="0" borderId="0" xfId="4" applyNumberFormat="1" applyFont="1"/>
    <xf numFmtId="0" fontId="10" fillId="0" borderId="0" xfId="4" applyFont="1"/>
    <xf numFmtId="0" fontId="6" fillId="0" borderId="0" xfId="4" applyFont="1"/>
    <xf numFmtId="169" fontId="2" fillId="0" borderId="0" xfId="4" applyNumberFormat="1"/>
    <xf numFmtId="0" fontId="3" fillId="0" borderId="0" xfId="4" quotePrefix="1" applyFont="1"/>
    <xf numFmtId="169" fontId="3" fillId="0" borderId="0" xfId="4" quotePrefix="1" applyNumberFormat="1" applyFont="1"/>
    <xf numFmtId="165" fontId="8" fillId="0" borderId="0" xfId="6" applyNumberFormat="1" applyFont="1"/>
    <xf numFmtId="167" fontId="8" fillId="0" borderId="0" xfId="6" applyFont="1"/>
    <xf numFmtId="171" fontId="8" fillId="0" borderId="0" xfId="6" applyNumberFormat="1" applyFont="1"/>
    <xf numFmtId="2" fontId="8" fillId="0" borderId="0" xfId="4" applyNumberFormat="1" applyFont="1"/>
    <xf numFmtId="10" fontId="10" fillId="0" borderId="0" xfId="3" quotePrefix="1" applyNumberFormat="1" applyFont="1"/>
    <xf numFmtId="9" fontId="2" fillId="0" borderId="0" xfId="4" applyNumberFormat="1"/>
    <xf numFmtId="10" fontId="8" fillId="0" borderId="0" xfId="7" applyNumberFormat="1" applyFont="1"/>
    <xf numFmtId="0" fontId="11" fillId="0" borderId="0" xfId="0" applyFont="1"/>
    <xf numFmtId="0" fontId="12" fillId="0" borderId="0" xfId="0" applyFont="1"/>
    <xf numFmtId="164" fontId="12" fillId="0" borderId="0" xfId="0" applyNumberFormat="1" applyFont="1"/>
    <xf numFmtId="164" fontId="12" fillId="0" borderId="1" xfId="0" applyNumberFormat="1" applyFont="1" applyBorder="1"/>
    <xf numFmtId="3" fontId="12" fillId="0" borderId="0" xfId="0" applyNumberFormat="1" applyFont="1"/>
    <xf numFmtId="0" fontId="14" fillId="0" borderId="0" xfId="0" applyFont="1"/>
    <xf numFmtId="0" fontId="15" fillId="0" borderId="0" xfId="4" applyFont="1"/>
    <xf numFmtId="0" fontId="16" fillId="0" borderId="0" xfId="4" applyFont="1"/>
    <xf numFmtId="0" fontId="17" fillId="0" borderId="0" xfId="4" applyFont="1"/>
    <xf numFmtId="0" fontId="18" fillId="0" borderId="0" xfId="4" applyFont="1"/>
    <xf numFmtId="0" fontId="14" fillId="0" borderId="0" xfId="4" applyFont="1"/>
    <xf numFmtId="3" fontId="15" fillId="0" borderId="0" xfId="4" applyNumberFormat="1" applyFont="1"/>
    <xf numFmtId="164" fontId="15" fillId="0" borderId="0" xfId="4" applyNumberFormat="1" applyFont="1"/>
    <xf numFmtId="166" fontId="15" fillId="0" borderId="0" xfId="4" applyNumberFormat="1" applyFont="1"/>
    <xf numFmtId="0" fontId="13" fillId="0" borderId="0" xfId="4" applyFont="1"/>
    <xf numFmtId="0" fontId="8" fillId="0" borderId="0" xfId="4" applyFont="1" applyBorder="1"/>
    <xf numFmtId="0" fontId="10" fillId="0" borderId="0" xfId="4" applyFont="1" applyBorder="1"/>
    <xf numFmtId="164" fontId="10" fillId="0" borderId="0" xfId="4" applyNumberFormat="1" applyFont="1" applyBorder="1"/>
    <xf numFmtId="0" fontId="2" fillId="0" borderId="0" xfId="4" applyBorder="1"/>
    <xf numFmtId="0" fontId="8" fillId="0" borderId="0" xfId="4" applyFont="1" applyBorder="1" applyAlignment="1">
      <alignment horizontal="left" indent="1"/>
    </xf>
    <xf numFmtId="170" fontId="10" fillId="0" borderId="0" xfId="1" applyNumberFormat="1" applyFont="1" applyBorder="1"/>
    <xf numFmtId="0" fontId="4" fillId="0" borderId="0" xfId="4" applyFont="1" applyBorder="1"/>
    <xf numFmtId="164" fontId="4" fillId="0" borderId="0" xfId="4" applyNumberFormat="1" applyFont="1" applyBorder="1"/>
    <xf numFmtId="170" fontId="4" fillId="0" borderId="0" xfId="1" applyNumberFormat="1" applyFont="1" applyBorder="1"/>
    <xf numFmtId="0" fontId="10" fillId="0" borderId="2" xfId="4" applyFont="1" applyBorder="1"/>
    <xf numFmtId="170" fontId="21" fillId="0" borderId="0" xfId="1" applyNumberFormat="1" applyFont="1" applyBorder="1"/>
    <xf numFmtId="164" fontId="7" fillId="0" borderId="0" xfId="4" applyNumberFormat="1" applyFont="1" applyBorder="1"/>
    <xf numFmtId="170" fontId="7" fillId="0" borderId="5" xfId="1" applyNumberFormat="1" applyFont="1" applyBorder="1"/>
    <xf numFmtId="164" fontId="4" fillId="0" borderId="2" xfId="4" applyNumberFormat="1" applyFont="1" applyBorder="1"/>
    <xf numFmtId="0" fontId="10" fillId="0" borderId="5" xfId="4" applyFont="1" applyBorder="1"/>
    <xf numFmtId="179" fontId="2" fillId="0" borderId="2" xfId="4" applyNumberFormat="1" applyBorder="1"/>
    <xf numFmtId="164" fontId="10" fillId="0" borderId="5" xfId="4" applyNumberFormat="1" applyFont="1" applyBorder="1"/>
    <xf numFmtId="0" fontId="4" fillId="0" borderId="0" xfId="4" applyFont="1"/>
    <xf numFmtId="164" fontId="2" fillId="0" borderId="2" xfId="4" applyNumberFormat="1" applyBorder="1"/>
    <xf numFmtId="164" fontId="10" fillId="0" borderId="0" xfId="4" applyNumberFormat="1" applyFont="1"/>
    <xf numFmtId="170" fontId="2" fillId="0" borderId="2" xfId="4" applyNumberFormat="1" applyBorder="1"/>
    <xf numFmtId="2" fontId="10" fillId="0" borderId="5" xfId="4" applyNumberFormat="1" applyFont="1" applyBorder="1"/>
    <xf numFmtId="2" fontId="10" fillId="0" borderId="0" xfId="4" applyNumberFormat="1" applyFont="1"/>
    <xf numFmtId="0" fontId="4" fillId="0" borderId="2" xfId="4" applyFont="1" applyBorder="1"/>
    <xf numFmtId="164" fontId="21" fillId="0" borderId="0" xfId="4" applyNumberFormat="1" applyFont="1" applyBorder="1"/>
    <xf numFmtId="164" fontId="4" fillId="0" borderId="0" xfId="4" applyNumberFormat="1" applyFont="1"/>
    <xf numFmtId="3" fontId="4" fillId="0" borderId="2" xfId="4" applyNumberFormat="1" applyFont="1" applyBorder="1"/>
    <xf numFmtId="3" fontId="2" fillId="0" borderId="2" xfId="4" applyNumberFormat="1" applyBorder="1"/>
    <xf numFmtId="170" fontId="21" fillId="0" borderId="5" xfId="1" applyNumberFormat="1" applyFont="1" applyBorder="1"/>
    <xf numFmtId="9" fontId="10" fillId="0" borderId="0" xfId="3" applyFont="1" applyBorder="1"/>
    <xf numFmtId="0" fontId="19" fillId="0" borderId="3" xfId="8"/>
    <xf numFmtId="171" fontId="19" fillId="0" borderId="3" xfId="8" applyNumberFormat="1" applyAlignment="1">
      <alignment horizontal="right"/>
    </xf>
    <xf numFmtId="164" fontId="4" fillId="0" borderId="0" xfId="4" applyNumberFormat="1" applyFont="1" applyBorder="1" applyAlignment="1">
      <alignment horizontal="right"/>
    </xf>
    <xf numFmtId="164" fontId="4" fillId="0" borderId="2" xfId="4" applyNumberFormat="1" applyFont="1" applyBorder="1" applyAlignment="1">
      <alignment horizontal="right"/>
    </xf>
    <xf numFmtId="0" fontId="4" fillId="0" borderId="5" xfId="4" applyFont="1" applyBorder="1"/>
    <xf numFmtId="1" fontId="10" fillId="0" borderId="5" xfId="4" applyNumberFormat="1" applyFont="1" applyBorder="1"/>
    <xf numFmtId="167" fontId="2" fillId="0" borderId="0" xfId="2" applyFont="1"/>
    <xf numFmtId="164" fontId="2" fillId="0" borderId="0" xfId="2" applyNumberFormat="1" applyFont="1"/>
    <xf numFmtId="0" fontId="3" fillId="0" borderId="2" xfId="4" applyFont="1" applyBorder="1"/>
    <xf numFmtId="167" fontId="3" fillId="0" borderId="2" xfId="2" applyFont="1" applyBorder="1"/>
    <xf numFmtId="167" fontId="2" fillId="0" borderId="2" xfId="2" applyFont="1" applyBorder="1"/>
    <xf numFmtId="167" fontId="2" fillId="0" borderId="1" xfId="2" applyFont="1" applyBorder="1"/>
    <xf numFmtId="167" fontId="10" fillId="0" borderId="0" xfId="4" applyNumberFormat="1" applyFont="1"/>
    <xf numFmtId="0" fontId="0" fillId="0" borderId="6" xfId="0" applyBorder="1" applyAlignment="1">
      <alignment horizontal="center"/>
    </xf>
    <xf numFmtId="0" fontId="0" fillId="0" borderId="7" xfId="0" applyBorder="1" applyAlignment="1">
      <alignment horizontal="center"/>
    </xf>
    <xf numFmtId="0" fontId="0" fillId="0" borderId="8" xfId="0" applyBorder="1" applyAlignment="1">
      <alignment horizontal="center"/>
    </xf>
    <xf numFmtId="0" fontId="0" fillId="0" borderId="9" xfId="0" applyBorder="1"/>
    <xf numFmtId="0" fontId="0" fillId="0" borderId="0" xfId="0" applyBorder="1"/>
    <xf numFmtId="0" fontId="0" fillId="0" borderId="10" xfId="0" applyBorder="1"/>
    <xf numFmtId="167" fontId="0" fillId="0" borderId="0" xfId="2" applyFont="1" applyBorder="1"/>
    <xf numFmtId="167" fontId="0" fillId="0" borderId="10" xfId="2" applyFont="1" applyBorder="1"/>
    <xf numFmtId="0" fontId="20" fillId="0" borderId="11" xfId="0" applyFont="1" applyBorder="1"/>
    <xf numFmtId="167" fontId="0" fillId="0" borderId="2" xfId="2" applyFont="1" applyBorder="1"/>
    <xf numFmtId="167" fontId="0" fillId="0" borderId="12" xfId="2" applyFont="1" applyBorder="1"/>
    <xf numFmtId="0" fontId="20" fillId="0" borderId="9" xfId="0" applyFont="1" applyBorder="1"/>
    <xf numFmtId="167" fontId="0" fillId="0" borderId="13" xfId="2" applyFont="1" applyBorder="1"/>
    <xf numFmtId="0" fontId="22" fillId="0" borderId="9" xfId="0" applyFont="1" applyBorder="1"/>
    <xf numFmtId="167" fontId="20" fillId="0" borderId="13" xfId="2" applyFont="1" applyBorder="1"/>
    <xf numFmtId="167" fontId="23" fillId="0" borderId="14" xfId="2" applyFont="1" applyBorder="1"/>
    <xf numFmtId="0" fontId="0" fillId="0" borderId="11" xfId="0" applyBorder="1"/>
    <xf numFmtId="0" fontId="0" fillId="0" borderId="2" xfId="0" applyBorder="1"/>
    <xf numFmtId="0" fontId="0" fillId="0" borderId="12" xfId="0" applyBorder="1"/>
    <xf numFmtId="0" fontId="13" fillId="0" borderId="0" xfId="0" applyFont="1"/>
    <xf numFmtId="0" fontId="0" fillId="0" borderId="15" xfId="0" applyBorder="1" applyAlignment="1">
      <alignment horizontal="center"/>
    </xf>
    <xf numFmtId="0" fontId="0" fillId="0" borderId="16" xfId="0" applyBorder="1" applyAlignment="1">
      <alignment horizontal="center"/>
    </xf>
    <xf numFmtId="0" fontId="0" fillId="0" borderId="17" xfId="0" applyBorder="1" applyAlignment="1">
      <alignment horizontal="center"/>
    </xf>
    <xf numFmtId="0" fontId="0" fillId="0" borderId="18" xfId="0" applyBorder="1"/>
    <xf numFmtId="4" fontId="0" fillId="0" borderId="10" xfId="0" applyNumberFormat="1" applyBorder="1"/>
    <xf numFmtId="0" fontId="20" fillId="0" borderId="19" xfId="0" applyFont="1" applyBorder="1"/>
    <xf numFmtId="4" fontId="12" fillId="0" borderId="13" xfId="0" applyNumberFormat="1" applyFont="1" applyBorder="1"/>
    <xf numFmtId="167" fontId="12" fillId="0" borderId="13" xfId="2" applyFont="1" applyBorder="1"/>
    <xf numFmtId="0" fontId="20" fillId="0" borderId="13" xfId="0" applyFont="1" applyBorder="1"/>
    <xf numFmtId="164" fontId="14" fillId="0" borderId="0" xfId="0" applyNumberFormat="1" applyFont="1"/>
    <xf numFmtId="4" fontId="12" fillId="2" borderId="13" xfId="0" applyNumberFormat="1" applyFont="1" applyFill="1" applyBorder="1"/>
    <xf numFmtId="167" fontId="12" fillId="2" borderId="13" xfId="2" applyFont="1" applyFill="1" applyBorder="1"/>
    <xf numFmtId="0" fontId="14" fillId="0" borderId="13" xfId="0" applyFont="1" applyFill="1" applyBorder="1"/>
    <xf numFmtId="0" fontId="22" fillId="0" borderId="18" xfId="0" applyFont="1" applyBorder="1"/>
    <xf numFmtId="0" fontId="20" fillId="0" borderId="18" xfId="0" applyFont="1" applyBorder="1"/>
    <xf numFmtId="0" fontId="14" fillId="0" borderId="0" xfId="0" applyFont="1" applyBorder="1"/>
    <xf numFmtId="0" fontId="12" fillId="0" borderId="0" xfId="0" applyFont="1" applyBorder="1"/>
    <xf numFmtId="164" fontId="14" fillId="0" borderId="0" xfId="0" applyNumberFormat="1" applyFont="1" applyBorder="1"/>
    <xf numFmtId="0" fontId="0" fillId="0" borderId="19" xfId="0" applyBorder="1"/>
    <xf numFmtId="167" fontId="0" fillId="0" borderId="17" xfId="2" applyFont="1" applyBorder="1"/>
    <xf numFmtId="0" fontId="20" fillId="0" borderId="20" xfId="0" applyFont="1" applyBorder="1"/>
    <xf numFmtId="0" fontId="0" fillId="0" borderId="7" xfId="0" applyBorder="1"/>
    <xf numFmtId="167" fontId="23" fillId="0" borderId="13" xfId="2" applyFont="1" applyBorder="1"/>
    <xf numFmtId="0" fontId="20" fillId="3" borderId="15" xfId="0" applyFont="1" applyFill="1" applyBorder="1" applyAlignment="1">
      <alignment horizontal="center"/>
    </xf>
    <xf numFmtId="0" fontId="20" fillId="3" borderId="16" xfId="0" applyFont="1" applyFill="1" applyBorder="1" applyAlignment="1">
      <alignment horizontal="center"/>
    </xf>
    <xf numFmtId="0" fontId="20" fillId="3" borderId="17" xfId="0" applyFont="1" applyFill="1" applyBorder="1" applyAlignment="1">
      <alignment horizontal="center"/>
    </xf>
    <xf numFmtId="0" fontId="0" fillId="3" borderId="13" xfId="0" applyFill="1" applyBorder="1"/>
    <xf numFmtId="0" fontId="0" fillId="3" borderId="15" xfId="0" applyFill="1" applyBorder="1" applyAlignment="1">
      <alignment horizontal="center"/>
    </xf>
    <xf numFmtId="0" fontId="0" fillId="3" borderId="17" xfId="0" applyFill="1" applyBorder="1" applyAlignment="1">
      <alignment horizontal="center"/>
    </xf>
    <xf numFmtId="0" fontId="12" fillId="0" borderId="8" xfId="0" applyFont="1" applyBorder="1"/>
    <xf numFmtId="0" fontId="12" fillId="0" borderId="10" xfId="0" applyFont="1" applyBorder="1"/>
    <xf numFmtId="167" fontId="12" fillId="0" borderId="10" xfId="2" applyFont="1" applyBorder="1"/>
    <xf numFmtId="167" fontId="12" fillId="0" borderId="11" xfId="2" applyFont="1" applyBorder="1"/>
    <xf numFmtId="167" fontId="12" fillId="0" borderId="12" xfId="2" applyFont="1" applyBorder="1"/>
    <xf numFmtId="0" fontId="12" fillId="0" borderId="2" xfId="0" applyFont="1" applyBorder="1"/>
    <xf numFmtId="167" fontId="0" fillId="0" borderId="10" xfId="2" applyFont="1" applyBorder="1" applyAlignment="1">
      <alignment horizontal="center"/>
    </xf>
    <xf numFmtId="167" fontId="0" fillId="0" borderId="8" xfId="2" applyFont="1" applyBorder="1"/>
    <xf numFmtId="0" fontId="0" fillId="0" borderId="13" xfId="0" applyBorder="1"/>
    <xf numFmtId="167" fontId="0" fillId="0" borderId="20" xfId="2" applyFont="1" applyBorder="1"/>
    <xf numFmtId="0" fontId="0" fillId="0" borderId="20" xfId="0" applyBorder="1"/>
    <xf numFmtId="0" fontId="22" fillId="0" borderId="13" xfId="0" applyFont="1" applyBorder="1"/>
    <xf numFmtId="0" fontId="0" fillId="0" borderId="16" xfId="0" applyBorder="1"/>
    <xf numFmtId="0" fontId="12" fillId="0" borderId="16" xfId="0" applyFont="1" applyBorder="1"/>
    <xf numFmtId="0" fontId="12" fillId="0" borderId="17" xfId="0" applyFont="1" applyBorder="1"/>
    <xf numFmtId="167" fontId="12" fillId="0" borderId="17" xfId="2" applyFont="1" applyBorder="1"/>
    <xf numFmtId="0" fontId="12" fillId="0" borderId="10" xfId="0" applyFont="1" applyBorder="1" applyAlignment="1">
      <alignment horizontal="center"/>
    </xf>
    <xf numFmtId="0" fontId="12" fillId="0" borderId="7" xfId="0" applyFont="1" applyBorder="1"/>
    <xf numFmtId="167" fontId="12" fillId="0" borderId="8" xfId="2" applyFont="1" applyBorder="1"/>
    <xf numFmtId="167" fontId="14" fillId="0" borderId="12" xfId="2" applyFont="1" applyBorder="1"/>
    <xf numFmtId="0" fontId="12" fillId="0" borderId="11" xfId="0" applyFont="1" applyBorder="1"/>
    <xf numFmtId="0" fontId="12" fillId="0" borderId="12" xfId="0" applyFont="1" applyBorder="1"/>
    <xf numFmtId="3" fontId="0" fillId="0" borderId="10" xfId="0" applyNumberFormat="1" applyBorder="1"/>
    <xf numFmtId="167" fontId="12" fillId="0" borderId="0" xfId="0" applyNumberFormat="1" applyFont="1" applyBorder="1"/>
    <xf numFmtId="0" fontId="12" fillId="0" borderId="0" xfId="0" applyFont="1" applyAlignment="1">
      <alignment horizontal="center"/>
    </xf>
    <xf numFmtId="0" fontId="15" fillId="0" borderId="0" xfId="4" applyFont="1" applyFill="1"/>
    <xf numFmtId="0" fontId="15" fillId="0" borderId="2" xfId="4" applyFont="1" applyBorder="1"/>
    <xf numFmtId="0" fontId="15" fillId="0" borderId="0" xfId="4" applyFont="1" applyBorder="1"/>
    <xf numFmtId="0" fontId="15" fillId="0" borderId="0" xfId="4" applyFont="1" applyFill="1" applyBorder="1"/>
    <xf numFmtId="0" fontId="15" fillId="0" borderId="2" xfId="4" applyFont="1" applyFill="1" applyBorder="1"/>
    <xf numFmtId="0" fontId="15" fillId="0" borderId="13" xfId="4" applyFont="1" applyFill="1" applyBorder="1"/>
    <xf numFmtId="0" fontId="24" fillId="0" borderId="4" xfId="9" applyFont="1"/>
    <xf numFmtId="0" fontId="25" fillId="0" borderId="4" xfId="9" applyFont="1"/>
    <xf numFmtId="166" fontId="12" fillId="2" borderId="0" xfId="0" applyNumberFormat="1" applyFont="1" applyFill="1"/>
    <xf numFmtId="0" fontId="12" fillId="0" borderId="13" xfId="0" applyFont="1" applyBorder="1"/>
    <xf numFmtId="0" fontId="14" fillId="0" borderId="13" xfId="0" applyFont="1" applyBorder="1"/>
    <xf numFmtId="3" fontId="14" fillId="0" borderId="13" xfId="0" applyNumberFormat="1" applyFont="1" applyBorder="1"/>
  </cellXfs>
  <cellStyles count="10">
    <cellStyle name="Comma" xfId="1" builtinId="3"/>
    <cellStyle name="Currency" xfId="2" builtinId="4"/>
    <cellStyle name="Currency 3" xfId="6"/>
    <cellStyle name="Heading 3" xfId="8" builtinId="18"/>
    <cellStyle name="Normal" xfId="0" builtinId="0"/>
    <cellStyle name="Normal 2" xfId="4"/>
    <cellStyle name="Normal_solution08sumprob1" xfId="5"/>
    <cellStyle name="Percent" xfId="3" builtinId="5"/>
    <cellStyle name="Percent 2" xfId="7"/>
    <cellStyle name="Total" xfId="9" builtinId="2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sheetPr>
    <pageSetUpPr fitToPage="1"/>
  </sheetPr>
  <dimension ref="A1:N39"/>
  <sheetViews>
    <sheetView tabSelected="1" workbookViewId="0"/>
  </sheetViews>
  <sheetFormatPr defaultRowHeight="12.75"/>
  <cols>
    <col min="1" max="1" width="41.7109375" style="3" customWidth="1"/>
    <col min="2" max="2" width="11.28515625" style="3" customWidth="1"/>
    <col min="3" max="3" width="30.7109375" style="3" customWidth="1"/>
    <col min="4" max="4" width="16.7109375" style="3" customWidth="1"/>
    <col min="5" max="5" width="13" style="3" customWidth="1"/>
    <col min="6" max="6" width="17" style="3" customWidth="1"/>
    <col min="7" max="7" width="15.7109375" style="3" customWidth="1"/>
    <col min="8" max="8" width="11.42578125" style="3" customWidth="1"/>
    <col min="9" max="9" width="14.28515625" style="3" customWidth="1"/>
    <col min="10" max="16384" width="9.140625" style="3"/>
  </cols>
  <sheetData>
    <row r="1" spans="1:13">
      <c r="A1" s="1" t="s">
        <v>0</v>
      </c>
      <c r="B1" s="2" t="s">
        <v>1</v>
      </c>
      <c r="C1" s="2"/>
    </row>
    <row r="2" spans="1:13">
      <c r="A2" s="4" t="s">
        <v>2</v>
      </c>
      <c r="B2" s="2" t="s">
        <v>3</v>
      </c>
      <c r="C2" s="2"/>
    </row>
    <row r="3" spans="1:13">
      <c r="B3" s="5" t="s">
        <v>4</v>
      </c>
      <c r="C3" s="2"/>
    </row>
    <row r="4" spans="1:13">
      <c r="B4" s="5" t="s">
        <v>5</v>
      </c>
      <c r="C4" s="2"/>
    </row>
    <row r="5" spans="1:13">
      <c r="B5" s="6" t="s">
        <v>6</v>
      </c>
      <c r="C5" s="2"/>
    </row>
    <row r="6" spans="1:13">
      <c r="B6" s="6" t="s">
        <v>7</v>
      </c>
      <c r="C6" s="2"/>
      <c r="H6" s="4"/>
      <c r="I6" s="4"/>
      <c r="J6" s="4"/>
      <c r="K6" s="4"/>
      <c r="L6" s="4"/>
      <c r="M6" s="7"/>
    </row>
    <row r="7" spans="1:13">
      <c r="A7" s="8"/>
      <c r="B7" s="9" t="s">
        <v>8</v>
      </c>
      <c r="G7" s="10"/>
      <c r="H7" s="7"/>
      <c r="I7" s="7"/>
      <c r="J7" s="7"/>
      <c r="K7" s="7"/>
      <c r="L7" s="7"/>
      <c r="M7" s="7"/>
    </row>
    <row r="8" spans="1:13">
      <c r="B8" s="9"/>
      <c r="G8" s="10"/>
      <c r="H8" s="7"/>
      <c r="I8" s="7"/>
      <c r="J8" s="7"/>
      <c r="K8" s="7"/>
      <c r="L8" s="7"/>
      <c r="M8" s="7"/>
    </row>
    <row r="9" spans="1:13">
      <c r="A9" s="11" t="s">
        <v>9</v>
      </c>
      <c r="B9" s="12"/>
      <c r="C9" s="12"/>
      <c r="D9" s="12"/>
    </row>
    <row r="10" spans="1:13">
      <c r="A10" s="12" t="s">
        <v>10</v>
      </c>
      <c r="B10" s="12"/>
      <c r="C10" s="12"/>
      <c r="D10" s="12"/>
    </row>
    <row r="11" spans="1:13">
      <c r="A11" s="12" t="s">
        <v>11</v>
      </c>
      <c r="B11" s="12"/>
      <c r="C11" s="12"/>
      <c r="D11" s="12"/>
    </row>
    <row r="12" spans="1:13">
      <c r="A12" s="13" t="s">
        <v>12</v>
      </c>
      <c r="B12" s="2"/>
      <c r="C12" s="2"/>
      <c r="D12" s="2"/>
    </row>
    <row r="13" spans="1:13">
      <c r="A13" s="13" t="s">
        <v>13</v>
      </c>
      <c r="B13" s="2"/>
      <c r="C13" s="2"/>
      <c r="D13" s="2"/>
    </row>
    <row r="14" spans="1:13">
      <c r="A14" s="13" t="s">
        <v>14</v>
      </c>
      <c r="B14" s="2"/>
      <c r="C14" s="2"/>
      <c r="D14" s="2"/>
    </row>
    <row r="15" spans="1:13">
      <c r="A15" s="13" t="s">
        <v>15</v>
      </c>
      <c r="B15" s="2"/>
      <c r="C15" s="2"/>
      <c r="D15" s="2"/>
    </row>
    <row r="16" spans="1:13">
      <c r="A16" s="13"/>
      <c r="B16" s="2"/>
      <c r="C16" s="2"/>
      <c r="D16" s="2"/>
    </row>
    <row r="17" spans="1:2">
      <c r="A17" s="1" t="s">
        <v>16</v>
      </c>
      <c r="B17" s="1" t="s">
        <v>17</v>
      </c>
    </row>
    <row r="18" spans="1:2">
      <c r="A18" s="1" t="s">
        <v>18</v>
      </c>
      <c r="B18" s="1"/>
    </row>
    <row r="19" spans="1:2">
      <c r="A19" s="3" t="s">
        <v>19</v>
      </c>
      <c r="B19" s="3">
        <v>12</v>
      </c>
    </row>
    <row r="20" spans="1:2">
      <c r="A20" s="3" t="s">
        <v>20</v>
      </c>
      <c r="B20" s="3">
        <v>8</v>
      </c>
    </row>
    <row r="21" spans="1:2">
      <c r="A21" s="3" t="s">
        <v>21</v>
      </c>
      <c r="B21" s="3">
        <v>8</v>
      </c>
    </row>
    <row r="22" spans="1:2">
      <c r="A22" s="3" t="s">
        <v>22</v>
      </c>
      <c r="B22" s="3">
        <v>8</v>
      </c>
    </row>
    <row r="23" spans="1:2">
      <c r="A23" s="3" t="s">
        <v>23</v>
      </c>
      <c r="B23" s="3">
        <v>8</v>
      </c>
    </row>
    <row r="24" spans="1:2">
      <c r="A24" s="3" t="s">
        <v>24</v>
      </c>
      <c r="B24" s="3">
        <v>8</v>
      </c>
    </row>
    <row r="25" spans="1:2">
      <c r="A25" s="3" t="s">
        <v>25</v>
      </c>
      <c r="B25" s="3">
        <v>8</v>
      </c>
    </row>
    <row r="26" spans="1:2">
      <c r="A26" s="3" t="s">
        <v>26</v>
      </c>
      <c r="B26" s="3">
        <v>8</v>
      </c>
    </row>
    <row r="27" spans="1:2">
      <c r="A27" s="3" t="s">
        <v>27</v>
      </c>
      <c r="B27" s="3">
        <v>12</v>
      </c>
    </row>
    <row r="29" spans="1:2">
      <c r="A29" s="1" t="s">
        <v>28</v>
      </c>
    </row>
    <row r="30" spans="1:2">
      <c r="A30" s="3" t="s">
        <v>19</v>
      </c>
      <c r="B30" s="3">
        <v>8</v>
      </c>
    </row>
    <row r="31" spans="1:2">
      <c r="A31" s="3" t="s">
        <v>20</v>
      </c>
      <c r="B31" s="3">
        <v>8</v>
      </c>
    </row>
    <row r="32" spans="1:2">
      <c r="A32" s="3" t="s">
        <v>21</v>
      </c>
      <c r="B32" s="3">
        <v>8</v>
      </c>
    </row>
    <row r="34" spans="1:14">
      <c r="A34" s="3" t="s">
        <v>29</v>
      </c>
    </row>
    <row r="35" spans="1:14">
      <c r="A35" s="3" t="s">
        <v>19</v>
      </c>
      <c r="B35" s="3">
        <v>8</v>
      </c>
    </row>
    <row r="36" spans="1:14">
      <c r="A36" s="3" t="s">
        <v>20</v>
      </c>
      <c r="B36" s="3">
        <v>8</v>
      </c>
    </row>
    <row r="37" spans="1:14" ht="13.5" thickBot="1">
      <c r="A37" s="1" t="s">
        <v>30</v>
      </c>
      <c r="B37" s="14">
        <f>SUM(B19:B36)</f>
        <v>120</v>
      </c>
    </row>
    <row r="38" spans="1:14" ht="13.5" thickTop="1">
      <c r="B38" s="7"/>
      <c r="C38" s="7"/>
      <c r="D38" s="7"/>
      <c r="E38" s="7"/>
      <c r="F38" s="7"/>
      <c r="G38" s="7"/>
      <c r="H38" s="7"/>
      <c r="I38" s="7"/>
      <c r="J38" s="7"/>
      <c r="K38" s="7"/>
      <c r="L38" s="7"/>
      <c r="M38" s="7"/>
      <c r="N38" s="7"/>
    </row>
    <row r="39" spans="1:14">
      <c r="B39" s="7"/>
      <c r="C39" s="7"/>
      <c r="D39" s="7"/>
      <c r="E39" s="7"/>
      <c r="F39" s="7"/>
      <c r="G39" s="7"/>
      <c r="H39" s="7"/>
      <c r="I39" s="7"/>
      <c r="J39" s="7"/>
      <c r="K39" s="7"/>
      <c r="L39" s="7"/>
      <c r="M39" s="7"/>
      <c r="N39" s="7"/>
    </row>
  </sheetData>
  <pageMargins left="0.25" right="0.25" top="0.5" bottom="0.5" header="0.5" footer="0.25"/>
  <pageSetup scale="74" orientation="landscape" horizontalDpi="4294967293" r:id="rId1"/>
  <headerFooter alignWithMargins="0"/>
</worksheet>
</file>

<file path=xl/worksheets/sheet2.xml><?xml version="1.0" encoding="utf-8"?>
<worksheet xmlns="http://schemas.openxmlformats.org/spreadsheetml/2006/main" xmlns:r="http://schemas.openxmlformats.org/officeDocument/2006/relationships">
  <sheetPr>
    <pageSetUpPr fitToPage="1"/>
  </sheetPr>
  <dimension ref="A1:M113"/>
  <sheetViews>
    <sheetView topLeftCell="A40" workbookViewId="0">
      <selection activeCell="D42" sqref="D42"/>
    </sheetView>
  </sheetViews>
  <sheetFormatPr defaultRowHeight="12.75"/>
  <cols>
    <col min="1" max="1" width="43.7109375" style="15" customWidth="1"/>
    <col min="2" max="2" width="46.85546875" style="15" customWidth="1"/>
    <col min="3" max="3" width="14.140625" style="15" customWidth="1"/>
    <col min="4" max="4" width="32.42578125" style="15" customWidth="1"/>
    <col min="5" max="5" width="11.140625" style="15" customWidth="1"/>
    <col min="6" max="6" width="15.5703125" style="15" customWidth="1"/>
    <col min="7" max="16384" width="9.140625" style="15"/>
  </cols>
  <sheetData>
    <row r="1" spans="1:7">
      <c r="A1" s="4" t="s">
        <v>31</v>
      </c>
    </row>
    <row r="2" spans="1:7">
      <c r="A2" s="4" t="s">
        <v>32</v>
      </c>
    </row>
    <row r="3" spans="1:7">
      <c r="A3" s="15" t="s">
        <v>33</v>
      </c>
    </row>
    <row r="4" spans="1:7">
      <c r="A4" s="15" t="s">
        <v>34</v>
      </c>
    </row>
    <row r="6" spans="1:7">
      <c r="B6" s="4" t="s">
        <v>35</v>
      </c>
      <c r="C6" s="4"/>
      <c r="D6" s="16">
        <v>41</v>
      </c>
    </row>
    <row r="7" spans="1:7" ht="25.5">
      <c r="B7" s="4" t="s">
        <v>36</v>
      </c>
      <c r="F7" s="15" t="s">
        <v>37</v>
      </c>
      <c r="G7" s="17" t="s">
        <v>38</v>
      </c>
    </row>
    <row r="8" spans="1:7">
      <c r="D8" s="15" t="s">
        <v>39</v>
      </c>
      <c r="G8" s="18">
        <v>8</v>
      </c>
    </row>
    <row r="9" spans="1:7">
      <c r="D9" s="15" t="s">
        <v>40</v>
      </c>
      <c r="G9" s="15">
        <v>6</v>
      </c>
    </row>
    <row r="10" spans="1:7">
      <c r="D10" s="15" t="s">
        <v>41</v>
      </c>
      <c r="G10" s="15">
        <v>3</v>
      </c>
    </row>
    <row r="11" spans="1:7">
      <c r="D11" s="15" t="s">
        <v>42</v>
      </c>
      <c r="F11" s="18">
        <v>80000</v>
      </c>
    </row>
    <row r="12" spans="1:7">
      <c r="C12" s="15" t="s">
        <v>43</v>
      </c>
    </row>
    <row r="13" spans="1:7">
      <c r="D13" s="15" t="s">
        <v>44</v>
      </c>
      <c r="G13" s="15">
        <v>4</v>
      </c>
    </row>
    <row r="14" spans="1:7">
      <c r="D14" s="15" t="s">
        <v>45</v>
      </c>
      <c r="F14" s="19">
        <v>20000</v>
      </c>
      <c r="G14" s="20"/>
    </row>
    <row r="15" spans="1:7" ht="13.5" thickBot="1">
      <c r="C15" s="15" t="s">
        <v>46</v>
      </c>
      <c r="F15" s="21">
        <f>SUM(F8:F14)</f>
        <v>100000</v>
      </c>
      <c r="G15" s="21">
        <f>SUM(G8:G14)</f>
        <v>21</v>
      </c>
    </row>
    <row r="16" spans="1:7" ht="13.5" thickTop="1">
      <c r="B16" s="4" t="s">
        <v>47</v>
      </c>
      <c r="D16" s="22">
        <v>6000</v>
      </c>
      <c r="E16" s="15" t="s">
        <v>48</v>
      </c>
    </row>
    <row r="17" spans="1:13">
      <c r="A17" s="4"/>
    </row>
    <row r="18" spans="1:13">
      <c r="A18" s="4" t="s">
        <v>49</v>
      </c>
    </row>
    <row r="19" spans="1:13">
      <c r="A19" s="7" t="s">
        <v>50</v>
      </c>
    </row>
    <row r="20" spans="1:13">
      <c r="A20" s="15" t="s">
        <v>51</v>
      </c>
    </row>
    <row r="21" spans="1:13">
      <c r="A21" s="15" t="s">
        <v>52</v>
      </c>
      <c r="J21" s="23"/>
      <c r="L21" s="24"/>
      <c r="M21" s="25"/>
    </row>
    <row r="22" spans="1:13">
      <c r="A22" s="15" t="s">
        <v>53</v>
      </c>
      <c r="J22" s="23"/>
      <c r="L22" s="24"/>
      <c r="M22" s="25"/>
    </row>
    <row r="23" spans="1:13">
      <c r="A23" s="15" t="s">
        <v>54</v>
      </c>
      <c r="J23" s="26"/>
    </row>
    <row r="24" spans="1:13">
      <c r="A24" s="15" t="s">
        <v>55</v>
      </c>
      <c r="J24" s="26"/>
    </row>
    <row r="25" spans="1:13">
      <c r="A25" s="15" t="s">
        <v>56</v>
      </c>
      <c r="J25" s="26"/>
    </row>
    <row r="26" spans="1:13">
      <c r="A26" s="15" t="s">
        <v>57</v>
      </c>
      <c r="J26" s="26"/>
    </row>
    <row r="27" spans="1:13">
      <c r="A27" s="15" t="s">
        <v>58</v>
      </c>
      <c r="J27" s="26"/>
    </row>
    <row r="28" spans="1:13">
      <c r="A28" s="15" t="s">
        <v>59</v>
      </c>
      <c r="J28" s="26"/>
    </row>
    <row r="29" spans="1:13">
      <c r="A29" s="15" t="s">
        <v>60</v>
      </c>
      <c r="J29" s="26"/>
    </row>
    <row r="30" spans="1:13">
      <c r="A30" s="15" t="s">
        <v>61</v>
      </c>
      <c r="J30" s="26"/>
    </row>
    <row r="31" spans="1:13">
      <c r="J31" s="26"/>
    </row>
    <row r="32" spans="1:13">
      <c r="A32" s="10" t="s">
        <v>62</v>
      </c>
      <c r="J32" s="26"/>
    </row>
    <row r="33" spans="1:10">
      <c r="A33" s="27" t="s">
        <v>63</v>
      </c>
      <c r="B33" s="4" t="s">
        <v>64</v>
      </c>
      <c r="C33" s="4"/>
      <c r="D33" s="4"/>
      <c r="J33" s="26"/>
    </row>
    <row r="34" spans="1:10">
      <c r="A34" s="10"/>
      <c r="B34" s="15" t="s">
        <v>113</v>
      </c>
      <c r="C34" s="18">
        <f>D6*D16</f>
        <v>246000</v>
      </c>
      <c r="J34" s="26"/>
    </row>
    <row r="35" spans="1:10">
      <c r="A35" s="51"/>
      <c r="B35" s="57" t="s">
        <v>114</v>
      </c>
      <c r="C35" s="53"/>
      <c r="D35" s="54"/>
      <c r="J35" s="26"/>
    </row>
    <row r="36" spans="1:10">
      <c r="A36" s="51"/>
      <c r="B36" s="57" t="s">
        <v>78</v>
      </c>
      <c r="C36" s="53">
        <f>D$16*G8</f>
        <v>48000</v>
      </c>
      <c r="D36" s="54"/>
      <c r="J36" s="26"/>
    </row>
    <row r="37" spans="1:10">
      <c r="A37" s="55"/>
      <c r="B37" s="58" t="s">
        <v>115</v>
      </c>
      <c r="C37" s="53">
        <f t="shared" ref="C37:C38" si="0">D$16*G9</f>
        <v>36000</v>
      </c>
      <c r="D37" s="54"/>
      <c r="J37" s="26"/>
    </row>
    <row r="38" spans="1:10">
      <c r="A38" s="55"/>
      <c r="B38" s="59" t="s">
        <v>116</v>
      </c>
      <c r="C38" s="53">
        <f t="shared" si="0"/>
        <v>18000</v>
      </c>
      <c r="D38" s="54"/>
      <c r="J38" s="26"/>
    </row>
    <row r="39" spans="1:10">
      <c r="A39" s="55"/>
      <c r="B39" s="59" t="s">
        <v>117</v>
      </c>
      <c r="C39" s="60">
        <f>G13*D16</f>
        <v>24000</v>
      </c>
      <c r="D39" s="54"/>
      <c r="J39" s="26"/>
    </row>
    <row r="40" spans="1:10">
      <c r="A40" s="55"/>
      <c r="B40" s="61" t="s">
        <v>118</v>
      </c>
      <c r="C40" s="62">
        <f>C34-(SUM(C36:C39))</f>
        <v>120000</v>
      </c>
      <c r="D40" s="54"/>
      <c r="J40" s="26"/>
    </row>
    <row r="41" spans="1:10">
      <c r="A41" s="51"/>
      <c r="B41" s="57" t="s">
        <v>119</v>
      </c>
      <c r="C41" s="53"/>
      <c r="D41" s="54"/>
      <c r="J41" s="26"/>
    </row>
    <row r="42" spans="1:10">
      <c r="A42" s="51"/>
      <c r="B42" s="57" t="s">
        <v>120</v>
      </c>
      <c r="C42" s="18">
        <v>80000</v>
      </c>
      <c r="D42" s="54"/>
      <c r="J42" s="26"/>
    </row>
    <row r="43" spans="1:10">
      <c r="A43" s="55"/>
      <c r="B43" s="59" t="s">
        <v>121</v>
      </c>
      <c r="C43" s="19">
        <v>20000</v>
      </c>
      <c r="D43" s="54"/>
      <c r="J43" s="26"/>
    </row>
    <row r="44" spans="1:10" ht="13.5" thickBot="1">
      <c r="A44" s="55"/>
      <c r="B44" s="61" t="s">
        <v>122</v>
      </c>
      <c r="C44" s="63">
        <f>C40-(C42+C43)</f>
        <v>20000</v>
      </c>
      <c r="D44" s="54"/>
      <c r="J44" s="26"/>
    </row>
    <row r="45" spans="1:10" ht="13.5" thickTop="1">
      <c r="A45" s="51"/>
      <c r="B45" s="56"/>
      <c r="C45" s="53"/>
      <c r="D45" s="54"/>
      <c r="J45" s="26"/>
    </row>
    <row r="46" spans="1:10">
      <c r="A46" s="10"/>
      <c r="J46" s="26"/>
    </row>
    <row r="47" spans="1:10">
      <c r="A47" s="27" t="s">
        <v>65</v>
      </c>
      <c r="B47" s="15" t="s">
        <v>123</v>
      </c>
      <c r="C47" s="18">
        <f>SUM(C42:C43)</f>
        <v>100000</v>
      </c>
    </row>
    <row r="48" spans="1:10">
      <c r="A48" s="23"/>
      <c r="B48" s="15" t="s">
        <v>124</v>
      </c>
      <c r="C48" s="64">
        <f>D6-(G8+G9+G10+G13)</f>
        <v>20</v>
      </c>
      <c r="D48" s="25"/>
      <c r="E48" s="23"/>
      <c r="F48" s="4"/>
    </row>
    <row r="49" spans="1:6" ht="13.5" thickBot="1">
      <c r="A49" s="23"/>
      <c r="B49" s="15" t="s">
        <v>66</v>
      </c>
      <c r="C49" s="65">
        <f>C47/C48</f>
        <v>5000</v>
      </c>
      <c r="D49" s="25"/>
      <c r="F49" s="4"/>
    </row>
    <row r="50" spans="1:6" ht="13.5" thickTop="1">
      <c r="A50" s="23"/>
      <c r="B50" s="15" t="s">
        <v>67</v>
      </c>
      <c r="C50" s="24"/>
      <c r="D50" s="25"/>
      <c r="F50" s="4"/>
    </row>
    <row r="51" spans="1:6">
      <c r="A51" s="23"/>
      <c r="C51" s="24"/>
      <c r="D51" s="25"/>
      <c r="F51" s="4"/>
    </row>
    <row r="52" spans="1:6">
      <c r="A52" s="28" t="s">
        <v>68</v>
      </c>
      <c r="B52" s="15" t="s">
        <v>123</v>
      </c>
      <c r="C52" s="18">
        <f>B81</f>
        <v>100000</v>
      </c>
    </row>
    <row r="53" spans="1:6">
      <c r="A53" s="29"/>
      <c r="B53" s="15" t="s">
        <v>125</v>
      </c>
      <c r="C53" s="66">
        <f>B82/D6</f>
        <v>0.48780487804878048</v>
      </c>
      <c r="E53" s="30"/>
    </row>
    <row r="54" spans="1:6" ht="13.5" thickBot="1">
      <c r="A54" s="30"/>
      <c r="B54" s="15" t="s">
        <v>69</v>
      </c>
      <c r="C54" s="67">
        <f>C52/C53</f>
        <v>205000</v>
      </c>
      <c r="E54" s="30"/>
    </row>
    <row r="55" spans="1:6" ht="13.5" thickTop="1">
      <c r="A55" s="28" t="s">
        <v>22</v>
      </c>
      <c r="E55" s="4"/>
    </row>
    <row r="56" spans="1:6">
      <c r="A56" s="29"/>
      <c r="B56" s="68" t="s">
        <v>126</v>
      </c>
      <c r="C56" s="18">
        <f>C34</f>
        <v>246000</v>
      </c>
      <c r="E56" s="4"/>
    </row>
    <row r="57" spans="1:6">
      <c r="A57" s="31"/>
      <c r="B57" s="68" t="s">
        <v>127</v>
      </c>
      <c r="C57" s="69">
        <f>C54</f>
        <v>205000</v>
      </c>
      <c r="D57" s="25"/>
      <c r="E57" s="4"/>
    </row>
    <row r="58" spans="1:6" ht="13.5" thickBot="1">
      <c r="B58" s="15" t="s">
        <v>70</v>
      </c>
      <c r="C58" s="67">
        <f>C56-C57</f>
        <v>41000</v>
      </c>
    </row>
    <row r="59" spans="1:6" ht="13.5" thickTop="1">
      <c r="C59" s="70"/>
    </row>
    <row r="60" spans="1:6">
      <c r="A60" s="28" t="s">
        <v>23</v>
      </c>
      <c r="B60" s="15" t="s">
        <v>118</v>
      </c>
      <c r="C60" s="18">
        <f>C40</f>
        <v>120000</v>
      </c>
    </row>
    <row r="61" spans="1:6">
      <c r="A61" s="32"/>
      <c r="B61" s="68" t="s">
        <v>122</v>
      </c>
      <c r="C61" s="71">
        <f>C44</f>
        <v>20000</v>
      </c>
    </row>
    <row r="62" spans="1:6" ht="13.5" thickBot="1">
      <c r="A62" s="10"/>
      <c r="B62" s="15" t="s">
        <v>71</v>
      </c>
      <c r="C62" s="72">
        <f>C60/C61</f>
        <v>6</v>
      </c>
    </row>
    <row r="63" spans="1:6" ht="13.5" thickTop="1">
      <c r="A63" s="10"/>
      <c r="C63" s="73"/>
    </row>
    <row r="64" spans="1:6">
      <c r="A64" s="28" t="s">
        <v>24</v>
      </c>
      <c r="B64" s="15" t="s">
        <v>128</v>
      </c>
      <c r="C64" s="15" t="s">
        <v>129</v>
      </c>
    </row>
    <row r="65" spans="1:10">
      <c r="A65" s="15" t="s">
        <v>113</v>
      </c>
      <c r="B65" s="18">
        <f>C34</f>
        <v>246000</v>
      </c>
      <c r="C65" s="18">
        <f>B65*105%</f>
        <v>258300</v>
      </c>
      <c r="E65" s="34"/>
    </row>
    <row r="66" spans="1:10">
      <c r="A66" s="57" t="s">
        <v>114</v>
      </c>
      <c r="B66" s="53"/>
      <c r="C66" s="18"/>
    </row>
    <row r="67" spans="1:10">
      <c r="A67" s="57" t="s">
        <v>78</v>
      </c>
      <c r="B67" s="58">
        <f>C36</f>
        <v>48000</v>
      </c>
      <c r="C67" s="18">
        <f>B67*105%</f>
        <v>50400</v>
      </c>
    </row>
    <row r="68" spans="1:10">
      <c r="A68" s="58" t="s">
        <v>115</v>
      </c>
      <c r="B68" s="58">
        <f>C37</f>
        <v>36000</v>
      </c>
      <c r="C68" s="18">
        <f>B68*105%</f>
        <v>37800</v>
      </c>
    </row>
    <row r="69" spans="1:10">
      <c r="A69" s="59" t="s">
        <v>116</v>
      </c>
      <c r="B69" s="58">
        <f>C38</f>
        <v>18000</v>
      </c>
      <c r="C69" s="18">
        <f>B69*105%</f>
        <v>18900</v>
      </c>
    </row>
    <row r="70" spans="1:10">
      <c r="A70" s="59" t="s">
        <v>117</v>
      </c>
      <c r="B70" s="74">
        <f>C39</f>
        <v>24000</v>
      </c>
      <c r="C70" s="69">
        <f>B70*105%</f>
        <v>25200</v>
      </c>
    </row>
    <row r="71" spans="1:10">
      <c r="A71" s="61" t="s">
        <v>118</v>
      </c>
      <c r="B71" s="75">
        <f>C40</f>
        <v>120000</v>
      </c>
      <c r="C71" s="18">
        <f>C65-SUM(C67:C70)</f>
        <v>126000</v>
      </c>
    </row>
    <row r="72" spans="1:10">
      <c r="A72" s="57" t="s">
        <v>119</v>
      </c>
      <c r="B72" s="58"/>
    </row>
    <row r="73" spans="1:10">
      <c r="A73" s="57" t="s">
        <v>120</v>
      </c>
      <c r="B73" s="76">
        <v>80000</v>
      </c>
      <c r="C73" s="18">
        <f>B73</f>
        <v>80000</v>
      </c>
    </row>
    <row r="74" spans="1:10">
      <c r="A74" s="59" t="s">
        <v>121</v>
      </c>
      <c r="B74" s="77">
        <v>20000</v>
      </c>
      <c r="C74" s="78">
        <f>B74</f>
        <v>20000</v>
      </c>
    </row>
    <row r="75" spans="1:10" ht="13.5" thickBot="1">
      <c r="A75" s="61" t="s">
        <v>122</v>
      </c>
      <c r="B75" s="79">
        <f>C44</f>
        <v>20000</v>
      </c>
      <c r="C75" s="21">
        <f>C71-(C73+C74)</f>
        <v>26000</v>
      </c>
    </row>
    <row r="76" spans="1:10" ht="13.5" thickTop="1">
      <c r="A76" s="33"/>
      <c r="J76" s="26"/>
    </row>
    <row r="77" spans="1:10">
      <c r="A77" s="10"/>
      <c r="B77" s="15" t="s">
        <v>72</v>
      </c>
      <c r="C77" s="80">
        <f>(C75-B75)/B75</f>
        <v>0.3</v>
      </c>
      <c r="D77" s="52"/>
    </row>
    <row r="78" spans="1:10">
      <c r="A78" s="4" t="s">
        <v>25</v>
      </c>
      <c r="C78" s="52"/>
      <c r="D78" s="52"/>
    </row>
    <row r="79" spans="1:10">
      <c r="A79" s="15" t="s">
        <v>130</v>
      </c>
      <c r="C79" s="53"/>
      <c r="D79" s="52"/>
    </row>
    <row r="80" spans="1:10" ht="15.75" thickBot="1">
      <c r="B80" s="81" t="s">
        <v>128</v>
      </c>
      <c r="C80" s="82" t="s">
        <v>131</v>
      </c>
      <c r="D80" s="52"/>
    </row>
    <row r="81" spans="1:4">
      <c r="A81" s="15" t="s">
        <v>123</v>
      </c>
      <c r="B81" s="18">
        <f>C42+C43</f>
        <v>100000</v>
      </c>
      <c r="C81" s="83">
        <f>B81</f>
        <v>100000</v>
      </c>
      <c r="D81" s="52"/>
    </row>
    <row r="82" spans="1:4">
      <c r="A82" s="15" t="s">
        <v>124</v>
      </c>
      <c r="B82" s="64">
        <f>D6-(G8+G9+G10+G13)</f>
        <v>20</v>
      </c>
      <c r="C82" s="84">
        <f>D6-(G8+(2+G9)+G10+G13)</f>
        <v>18</v>
      </c>
      <c r="D82" s="52"/>
    </row>
    <row r="83" spans="1:4" ht="13.5" thickBot="1">
      <c r="A83" s="15" t="s">
        <v>66</v>
      </c>
      <c r="B83" s="85">
        <f>B81/B82</f>
        <v>5000</v>
      </c>
      <c r="C83" s="72">
        <f>C81/C82</f>
        <v>5555.5555555555557</v>
      </c>
    </row>
    <row r="84" spans="1:4" ht="13.5" thickTop="1"/>
    <row r="85" spans="1:4">
      <c r="A85" s="24" t="s">
        <v>140</v>
      </c>
    </row>
    <row r="87" spans="1:4">
      <c r="A87" s="4" t="s">
        <v>26</v>
      </c>
    </row>
    <row r="88" spans="1:4">
      <c r="A88" s="15" t="s">
        <v>132</v>
      </c>
    </row>
    <row r="89" spans="1:4" ht="15.75" thickBot="1">
      <c r="B89" s="81" t="s">
        <v>128</v>
      </c>
      <c r="C89" s="81" t="s">
        <v>133</v>
      </c>
    </row>
    <row r="90" spans="1:4">
      <c r="A90" s="15" t="s">
        <v>123</v>
      </c>
      <c r="B90" s="18">
        <f>B81</f>
        <v>100000</v>
      </c>
      <c r="C90" s="22">
        <f>(C42-10000)+C43</f>
        <v>90000</v>
      </c>
    </row>
    <row r="91" spans="1:4">
      <c r="A91" s="15" t="s">
        <v>124</v>
      </c>
      <c r="B91" s="76">
        <f>B82</f>
        <v>20</v>
      </c>
      <c r="C91" s="18">
        <f>B91</f>
        <v>20</v>
      </c>
    </row>
    <row r="92" spans="1:4" ht="13.5" thickBot="1">
      <c r="A92" s="15" t="s">
        <v>66</v>
      </c>
      <c r="B92" s="85">
        <f>B90/B91</f>
        <v>5000</v>
      </c>
      <c r="C92" s="86">
        <f>C90/C91</f>
        <v>4500</v>
      </c>
    </row>
    <row r="93" spans="1:4" ht="13.5" thickTop="1">
      <c r="A93" s="35" t="s">
        <v>139</v>
      </c>
    </row>
    <row r="94" spans="1:4">
      <c r="A94" s="35"/>
    </row>
    <row r="95" spans="1:4">
      <c r="A95" s="4" t="s">
        <v>27</v>
      </c>
    </row>
    <row r="96" spans="1:4">
      <c r="A96" s="15" t="s">
        <v>134</v>
      </c>
      <c r="B96" s="24"/>
    </row>
    <row r="97" spans="1:4" ht="15.75" thickBot="1">
      <c r="A97" s="24"/>
      <c r="C97" s="81" t="s">
        <v>128</v>
      </c>
      <c r="D97" s="81" t="s">
        <v>135</v>
      </c>
    </row>
    <row r="98" spans="1:4">
      <c r="A98" s="24"/>
      <c r="B98" s="68" t="s">
        <v>113</v>
      </c>
      <c r="C98" s="87">
        <f>C34</f>
        <v>246000</v>
      </c>
      <c r="D98" s="87">
        <f>D6*(D16+1000)</f>
        <v>287000</v>
      </c>
    </row>
    <row r="99" spans="1:4">
      <c r="A99" s="24"/>
      <c r="B99" s="68" t="s">
        <v>114</v>
      </c>
      <c r="C99" s="87"/>
      <c r="D99" s="87"/>
    </row>
    <row r="100" spans="1:4">
      <c r="A100" s="24"/>
      <c r="B100" s="68" t="s">
        <v>78</v>
      </c>
      <c r="C100" s="87">
        <f>C36</f>
        <v>48000</v>
      </c>
      <c r="D100" s="88">
        <f>G8*(D16+1000)</f>
        <v>56000</v>
      </c>
    </row>
    <row r="101" spans="1:4">
      <c r="A101" s="24"/>
      <c r="B101" s="68" t="s">
        <v>115</v>
      </c>
      <c r="C101" s="87">
        <f>C37</f>
        <v>36000</v>
      </c>
      <c r="D101" s="87">
        <f>G9*(D16+1000)</f>
        <v>42000</v>
      </c>
    </row>
    <row r="102" spans="1:4">
      <c r="A102" s="24"/>
      <c r="B102" s="15" t="s">
        <v>116</v>
      </c>
      <c r="C102" s="87">
        <f>C38</f>
        <v>18000</v>
      </c>
      <c r="D102" s="87">
        <f>G10*(D16+1000)</f>
        <v>21000</v>
      </c>
    </row>
    <row r="103" spans="1:4">
      <c r="B103" s="15" t="s">
        <v>117</v>
      </c>
      <c r="C103" s="87">
        <f>C39</f>
        <v>24000</v>
      </c>
      <c r="D103" s="87">
        <f>G13*(D16+1000)</f>
        <v>28000</v>
      </c>
    </row>
    <row r="104" spans="1:4">
      <c r="B104" s="89" t="s">
        <v>118</v>
      </c>
      <c r="C104" s="90">
        <f>C40</f>
        <v>120000</v>
      </c>
      <c r="D104" s="90">
        <f>D98-(SUM(D100:D103))</f>
        <v>140000</v>
      </c>
    </row>
    <row r="105" spans="1:4">
      <c r="B105" s="15" t="s">
        <v>119</v>
      </c>
      <c r="C105" s="87"/>
      <c r="D105" s="87"/>
    </row>
    <row r="106" spans="1:4">
      <c r="B106" s="15" t="s">
        <v>120</v>
      </c>
      <c r="C106" s="87">
        <v>80000</v>
      </c>
      <c r="D106" s="87">
        <f>C106</f>
        <v>80000</v>
      </c>
    </row>
    <row r="107" spans="1:4">
      <c r="B107" s="15" t="s">
        <v>121</v>
      </c>
      <c r="C107" s="87">
        <v>20000</v>
      </c>
      <c r="D107" s="87">
        <f>C107</f>
        <v>20000</v>
      </c>
    </row>
    <row r="108" spans="1:4">
      <c r="B108" s="15" t="s">
        <v>136</v>
      </c>
      <c r="C108" s="91">
        <v>0</v>
      </c>
      <c r="D108" s="91">
        <v>22000</v>
      </c>
    </row>
    <row r="109" spans="1:4" ht="13.5" thickBot="1">
      <c r="B109" s="15" t="s">
        <v>122</v>
      </c>
      <c r="C109" s="92">
        <f>C44</f>
        <v>20000</v>
      </c>
      <c r="D109" s="92">
        <f>D104-(SUM(D106:D108))</f>
        <v>18000</v>
      </c>
    </row>
    <row r="110" spans="1:4" ht="13.5" thickTop="1"/>
    <row r="111" spans="1:4">
      <c r="A111" s="15" t="s">
        <v>137</v>
      </c>
      <c r="B111" s="93">
        <f>C109-D109</f>
        <v>2000</v>
      </c>
    </row>
    <row r="113" spans="1:1">
      <c r="A113" s="24" t="s">
        <v>138</v>
      </c>
    </row>
  </sheetData>
  <pageMargins left="0.75" right="0.75" top="1" bottom="1" header="0.5" footer="0.5"/>
  <pageSetup scale="51" orientation="portrait" horizontalDpi="4294967293" r:id="rId1"/>
  <headerFooter alignWithMargins="0"/>
</worksheet>
</file>

<file path=xl/worksheets/sheet3.xml><?xml version="1.0" encoding="utf-8"?>
<worksheet xmlns="http://schemas.openxmlformats.org/spreadsheetml/2006/main" xmlns:r="http://schemas.openxmlformats.org/officeDocument/2006/relationships">
  <sheetPr>
    <pageSetUpPr fitToPage="1"/>
  </sheetPr>
  <dimension ref="A1:N89"/>
  <sheetViews>
    <sheetView topLeftCell="A31" workbookViewId="0">
      <selection activeCell="B55" sqref="B55"/>
    </sheetView>
  </sheetViews>
  <sheetFormatPr defaultRowHeight="14.25"/>
  <cols>
    <col min="1" max="1" width="24.28515625" style="37" customWidth="1"/>
    <col min="2" max="2" width="20.28515625" style="37" customWidth="1"/>
    <col min="3" max="3" width="13.140625" style="37" customWidth="1"/>
    <col min="4" max="4" width="13" style="37" customWidth="1"/>
    <col min="5" max="5" width="14.7109375" style="37" customWidth="1"/>
    <col min="6" max="6" width="15.5703125" style="37" customWidth="1"/>
    <col min="7" max="7" width="34.140625" style="37" customWidth="1"/>
    <col min="8" max="8" width="21.7109375" style="37" customWidth="1"/>
    <col min="9" max="9" width="14.85546875" style="37" customWidth="1"/>
    <col min="10" max="10" width="9.42578125" style="37" customWidth="1"/>
    <col min="11" max="11" width="11.28515625" style="37" customWidth="1"/>
    <col min="12" max="12" width="13.85546875" style="37" customWidth="1"/>
    <col min="13" max="13" width="24.42578125" style="37" customWidth="1"/>
    <col min="14" max="14" width="15.28515625" style="37" customWidth="1"/>
    <col min="15" max="16384" width="9.140625" style="37"/>
  </cols>
  <sheetData>
    <row r="1" spans="1:5" ht="15">
      <c r="A1" s="36" t="s">
        <v>73</v>
      </c>
    </row>
    <row r="3" spans="1:5">
      <c r="A3" s="37" t="s">
        <v>74</v>
      </c>
    </row>
    <row r="5" spans="1:5">
      <c r="A5" s="37" t="s">
        <v>75</v>
      </c>
      <c r="E5" s="38">
        <v>58</v>
      </c>
    </row>
    <row r="6" spans="1:5">
      <c r="A6" s="37" t="s">
        <v>76</v>
      </c>
    </row>
    <row r="7" spans="1:5">
      <c r="A7" s="37" t="s">
        <v>77</v>
      </c>
    </row>
    <row r="8" spans="1:5">
      <c r="A8" s="37" t="s">
        <v>78</v>
      </c>
      <c r="E8" s="38">
        <v>11</v>
      </c>
    </row>
    <row r="9" spans="1:5">
      <c r="A9" s="37" t="s">
        <v>40</v>
      </c>
      <c r="E9" s="37">
        <v>10</v>
      </c>
    </row>
    <row r="10" spans="1:5">
      <c r="A10" s="37" t="s">
        <v>79</v>
      </c>
      <c r="E10" s="37">
        <v>2</v>
      </c>
    </row>
    <row r="11" spans="1:5">
      <c r="A11" s="37" t="s">
        <v>107</v>
      </c>
      <c r="E11" s="37">
        <v>3</v>
      </c>
    </row>
    <row r="12" spans="1:5" ht="15" thickBot="1">
      <c r="A12" s="37" t="s">
        <v>80</v>
      </c>
      <c r="E12" s="39">
        <f>SUM(E8:E11)</f>
        <v>26</v>
      </c>
    </row>
    <row r="13" spans="1:5" ht="15" thickTop="1"/>
    <row r="14" spans="1:5">
      <c r="A14" s="37" t="s">
        <v>81</v>
      </c>
    </row>
    <row r="15" spans="1:5">
      <c r="A15" s="37" t="s">
        <v>79</v>
      </c>
      <c r="E15" s="38">
        <v>20000</v>
      </c>
    </row>
    <row r="16" spans="1:5">
      <c r="A16" s="37" t="s">
        <v>82</v>
      </c>
      <c r="E16" s="40">
        <v>10000</v>
      </c>
    </row>
    <row r="17" spans="1:14" ht="15" thickBot="1">
      <c r="A17" s="37" t="s">
        <v>83</v>
      </c>
      <c r="E17" s="39">
        <f>SUM(E15:E16)</f>
        <v>30000</v>
      </c>
    </row>
    <row r="18" spans="1:14" ht="15" thickTop="1"/>
    <row r="19" spans="1:14">
      <c r="A19" s="37" t="s">
        <v>84</v>
      </c>
      <c r="F19" s="40">
        <v>5000</v>
      </c>
      <c r="G19" s="37" t="s">
        <v>48</v>
      </c>
    </row>
    <row r="21" spans="1:14">
      <c r="A21" s="37" t="s">
        <v>85</v>
      </c>
      <c r="F21" s="40">
        <v>6000</v>
      </c>
      <c r="G21" s="37" t="s">
        <v>48</v>
      </c>
    </row>
    <row r="23" spans="1:14" ht="15">
      <c r="A23" s="36" t="s">
        <v>86</v>
      </c>
      <c r="B23" s="36"/>
      <c r="C23" s="36"/>
      <c r="D23" s="36"/>
      <c r="E23" s="36"/>
      <c r="F23" s="36"/>
      <c r="G23" s="36"/>
      <c r="H23" s="36"/>
      <c r="I23" s="36"/>
      <c r="J23" s="36"/>
      <c r="K23" s="36"/>
      <c r="L23" s="94" t="s">
        <v>141</v>
      </c>
      <c r="M23" s="95"/>
      <c r="N23" s="96"/>
    </row>
    <row r="24" spans="1:14" ht="15">
      <c r="A24" s="36" t="s">
        <v>108</v>
      </c>
      <c r="B24" s="36"/>
      <c r="C24" s="36"/>
      <c r="D24" s="36"/>
      <c r="E24" s="36"/>
      <c r="F24" s="36"/>
      <c r="G24" s="36"/>
      <c r="H24" s="36"/>
      <c r="I24" s="36"/>
      <c r="J24" s="36"/>
      <c r="K24" s="36"/>
      <c r="L24" s="97" t="s">
        <v>142</v>
      </c>
      <c r="M24" s="98">
        <v>1</v>
      </c>
      <c r="N24" s="165">
        <f>F21</f>
        <v>6000</v>
      </c>
    </row>
    <row r="25" spans="1:14" ht="15">
      <c r="A25" s="37" t="s">
        <v>87</v>
      </c>
      <c r="L25" s="97" t="s">
        <v>113</v>
      </c>
      <c r="M25" s="100">
        <f>E5</f>
        <v>58</v>
      </c>
      <c r="N25" s="101">
        <f>M25*N24</f>
        <v>348000</v>
      </c>
    </row>
    <row r="26" spans="1:14" ht="15">
      <c r="A26" s="37" t="s">
        <v>88</v>
      </c>
      <c r="L26" s="102" t="s">
        <v>143</v>
      </c>
      <c r="M26" s="103"/>
      <c r="N26" s="104"/>
    </row>
    <row r="27" spans="1:14" ht="15">
      <c r="A27" s="37" t="s">
        <v>89</v>
      </c>
      <c r="L27" s="97" t="s">
        <v>78</v>
      </c>
      <c r="M27" s="100">
        <f>E8</f>
        <v>11</v>
      </c>
      <c r="N27" s="101">
        <f>N$24*M27</f>
        <v>66000</v>
      </c>
    </row>
    <row r="28" spans="1:14" ht="15">
      <c r="A28" s="37" t="s">
        <v>90</v>
      </c>
      <c r="L28" s="97" t="s">
        <v>144</v>
      </c>
      <c r="M28" s="100">
        <f>E9</f>
        <v>10</v>
      </c>
      <c r="N28" s="101">
        <f t="shared" ref="N28:N30" si="0">N$24*M28</f>
        <v>60000</v>
      </c>
    </row>
    <row r="29" spans="1:14" ht="15">
      <c r="A29" s="37" t="s">
        <v>91</v>
      </c>
      <c r="L29" s="97" t="s">
        <v>145</v>
      </c>
      <c r="M29" s="100">
        <f>E10</f>
        <v>2</v>
      </c>
      <c r="N29" s="101">
        <f t="shared" si="0"/>
        <v>12000</v>
      </c>
    </row>
    <row r="30" spans="1:14" ht="15">
      <c r="A30" s="37" t="s">
        <v>92</v>
      </c>
      <c r="L30" s="97" t="s">
        <v>146</v>
      </c>
      <c r="M30" s="100">
        <f>E11</f>
        <v>3</v>
      </c>
      <c r="N30" s="101">
        <f t="shared" si="0"/>
        <v>18000</v>
      </c>
    </row>
    <row r="31" spans="1:14" ht="15">
      <c r="A31" s="37" t="s">
        <v>93</v>
      </c>
      <c r="L31" s="105" t="s">
        <v>147</v>
      </c>
      <c r="M31" s="106">
        <f>SUM(M27:M30)</f>
        <v>26</v>
      </c>
      <c r="N31" s="101">
        <f>N$24*M31</f>
        <v>156000</v>
      </c>
    </row>
    <row r="32" spans="1:14" ht="15">
      <c r="L32" s="105" t="s">
        <v>148</v>
      </c>
      <c r="M32" s="106">
        <f>M25-M31</f>
        <v>32</v>
      </c>
      <c r="N32" s="101">
        <f>N$24*M32</f>
        <v>192000</v>
      </c>
    </row>
    <row r="33" spans="1:14" ht="15">
      <c r="L33" s="107" t="s">
        <v>149</v>
      </c>
      <c r="M33" s="98"/>
      <c r="N33" s="99"/>
    </row>
    <row r="34" spans="1:14" ht="15">
      <c r="A34" s="113" t="s">
        <v>62</v>
      </c>
      <c r="K34" s="97" t="s">
        <v>145</v>
      </c>
      <c r="L34" s="98"/>
      <c r="M34" s="101">
        <f>E15</f>
        <v>20000</v>
      </c>
    </row>
    <row r="35" spans="1:14" ht="15">
      <c r="A35" s="36" t="s">
        <v>19</v>
      </c>
      <c r="K35" s="97" t="s">
        <v>150</v>
      </c>
      <c r="L35" s="98"/>
      <c r="M35" s="101">
        <f>E16</f>
        <v>10000</v>
      </c>
    </row>
    <row r="36" spans="1:14" ht="15">
      <c r="A36" s="114" t="s">
        <v>153</v>
      </c>
      <c r="B36" s="115"/>
      <c r="C36" s="116"/>
      <c r="K36" s="105" t="s">
        <v>151</v>
      </c>
      <c r="L36" s="98"/>
      <c r="M36" s="108">
        <f>SUM(M34:M35)</f>
        <v>30000</v>
      </c>
    </row>
    <row r="37" spans="1:14" ht="15.75" thickBot="1">
      <c r="A37" s="117" t="s">
        <v>142</v>
      </c>
      <c r="B37" s="98">
        <v>1</v>
      </c>
      <c r="C37" s="118">
        <f>N24-1200</f>
        <v>4800</v>
      </c>
      <c r="K37" s="105" t="s">
        <v>152</v>
      </c>
      <c r="L37" s="98"/>
      <c r="M37" s="109">
        <f>N32-M36</f>
        <v>162000</v>
      </c>
    </row>
    <row r="38" spans="1:14" ht="15.75" thickTop="1">
      <c r="A38" s="117" t="s">
        <v>113</v>
      </c>
      <c r="B38" s="100">
        <f>E5</f>
        <v>58</v>
      </c>
      <c r="C38" s="101">
        <f>B38*C37</f>
        <v>278400</v>
      </c>
      <c r="K38" s="110"/>
      <c r="L38" s="111"/>
      <c r="M38" s="112"/>
    </row>
    <row r="39" spans="1:14" ht="15">
      <c r="A39" s="119" t="s">
        <v>143</v>
      </c>
      <c r="B39" s="103"/>
      <c r="C39" s="104"/>
    </row>
    <row r="40" spans="1:14" ht="15">
      <c r="A40" s="117" t="s">
        <v>78</v>
      </c>
      <c r="B40" s="100">
        <f>E8</f>
        <v>11</v>
      </c>
      <c r="C40" s="101">
        <f>C$37*B40</f>
        <v>52800</v>
      </c>
    </row>
    <row r="41" spans="1:14" ht="15">
      <c r="A41" s="117" t="s">
        <v>144</v>
      </c>
      <c r="B41" s="100">
        <f>E9</f>
        <v>10</v>
      </c>
      <c r="C41" s="101">
        <f t="shared" ref="C41:C45" si="1">C$37*B41</f>
        <v>48000</v>
      </c>
      <c r="H41" s="120"/>
      <c r="I41" s="120" t="s">
        <v>152</v>
      </c>
    </row>
    <row r="42" spans="1:14" ht="15">
      <c r="A42" s="117" t="s">
        <v>145</v>
      </c>
      <c r="B42" s="100">
        <f>E10</f>
        <v>2</v>
      </c>
      <c r="C42" s="101">
        <f t="shared" si="1"/>
        <v>9600</v>
      </c>
      <c r="H42" s="120" t="s">
        <v>141</v>
      </c>
      <c r="I42" s="121">
        <f>M37</f>
        <v>162000</v>
      </c>
    </row>
    <row r="43" spans="1:14" ht="15">
      <c r="A43" s="117" t="s">
        <v>146</v>
      </c>
      <c r="B43" s="100">
        <f>E11</f>
        <v>3</v>
      </c>
      <c r="C43" s="101">
        <f t="shared" si="1"/>
        <v>14400</v>
      </c>
      <c r="H43" s="120" t="s">
        <v>154</v>
      </c>
      <c r="I43" s="121">
        <f>C50</f>
        <v>123600</v>
      </c>
    </row>
    <row r="44" spans="1:14" ht="15">
      <c r="A44" s="122" t="s">
        <v>147</v>
      </c>
      <c r="B44" s="106">
        <f>SUM(B40:B43)</f>
        <v>26</v>
      </c>
      <c r="C44" s="106">
        <f t="shared" si="1"/>
        <v>124800</v>
      </c>
      <c r="H44" s="120" t="s">
        <v>155</v>
      </c>
      <c r="I44" s="121">
        <f>C69</f>
        <v>131600.00000000003</v>
      </c>
    </row>
    <row r="45" spans="1:14" ht="15">
      <c r="A45" s="122" t="s">
        <v>148</v>
      </c>
      <c r="B45" s="106">
        <f>B38-B44</f>
        <v>32</v>
      </c>
      <c r="C45" s="106">
        <f t="shared" si="1"/>
        <v>153600</v>
      </c>
      <c r="E45" s="123"/>
      <c r="H45" s="124" t="s">
        <v>156</v>
      </c>
      <c r="I45" s="125">
        <f>F88</f>
        <v>191000</v>
      </c>
      <c r="J45" s="126" t="s">
        <v>157</v>
      </c>
    </row>
    <row r="46" spans="1:14" ht="15">
      <c r="A46" s="127" t="s">
        <v>149</v>
      </c>
      <c r="B46" s="98"/>
      <c r="C46" s="101"/>
    </row>
    <row r="47" spans="1:14" ht="15">
      <c r="A47" s="117" t="s">
        <v>145</v>
      </c>
      <c r="B47" s="98"/>
      <c r="C47" s="101">
        <v>20000</v>
      </c>
    </row>
    <row r="48" spans="1:14" ht="15">
      <c r="A48" s="117" t="s">
        <v>150</v>
      </c>
      <c r="B48" s="98"/>
      <c r="C48" s="101">
        <v>10000</v>
      </c>
    </row>
    <row r="49" spans="1:6" ht="15">
      <c r="A49" s="128" t="s">
        <v>151</v>
      </c>
      <c r="B49" s="98"/>
      <c r="C49" s="108">
        <f>SUM(C47:C48)</f>
        <v>30000</v>
      </c>
      <c r="D49" s="129"/>
      <c r="E49" s="129"/>
      <c r="F49" s="130"/>
    </row>
    <row r="50" spans="1:6" ht="15.75" thickBot="1">
      <c r="A50" s="128" t="s">
        <v>152</v>
      </c>
      <c r="B50" s="98"/>
      <c r="C50" s="109">
        <f>C45-C49</f>
        <v>123600</v>
      </c>
      <c r="D50" s="131"/>
      <c r="E50" s="129"/>
      <c r="F50" s="130"/>
    </row>
    <row r="51" spans="1:6" ht="15.75" thickTop="1">
      <c r="A51" s="132"/>
      <c r="B51" s="111"/>
      <c r="C51" s="112"/>
      <c r="D51" s="129"/>
      <c r="E51" s="129"/>
      <c r="F51" s="130"/>
    </row>
    <row r="52" spans="1:6">
      <c r="A52" s="41"/>
      <c r="D52" s="131"/>
      <c r="E52" s="129"/>
      <c r="F52" s="130"/>
    </row>
    <row r="53" spans="1:6" ht="15">
      <c r="A53" s="36" t="s">
        <v>20</v>
      </c>
    </row>
    <row r="54" spans="1:6" ht="15">
      <c r="A54" s="114" t="s">
        <v>158</v>
      </c>
      <c r="B54" s="115"/>
      <c r="C54" s="116"/>
    </row>
    <row r="55" spans="1:6" ht="15">
      <c r="A55" s="117" t="s">
        <v>142</v>
      </c>
      <c r="B55" s="98">
        <v>1</v>
      </c>
      <c r="C55" s="165">
        <f>N24+2000</f>
        <v>8000</v>
      </c>
    </row>
    <row r="56" spans="1:6" ht="15">
      <c r="A56" s="117" t="s">
        <v>113</v>
      </c>
      <c r="B56" s="100">
        <f>E5*90%</f>
        <v>52.2</v>
      </c>
      <c r="C56" s="101">
        <f>B56*C55</f>
        <v>417600</v>
      </c>
    </row>
    <row r="57" spans="1:6" ht="15">
      <c r="A57" s="119" t="s">
        <v>143</v>
      </c>
      <c r="B57" s="103"/>
      <c r="C57" s="104"/>
    </row>
    <row r="58" spans="1:6" ht="15">
      <c r="A58" s="117" t="s">
        <v>78</v>
      </c>
      <c r="B58" s="100">
        <f>E8</f>
        <v>11</v>
      </c>
      <c r="C58" s="101">
        <f>C$55*B58</f>
        <v>88000</v>
      </c>
    </row>
    <row r="59" spans="1:6" ht="15">
      <c r="A59" s="117" t="s">
        <v>144</v>
      </c>
      <c r="B59" s="100">
        <f>E9</f>
        <v>10</v>
      </c>
      <c r="C59" s="101">
        <f t="shared" ref="C59:C62" si="2">C$55*B59</f>
        <v>80000</v>
      </c>
    </row>
    <row r="60" spans="1:6" ht="15">
      <c r="A60" s="117" t="s">
        <v>159</v>
      </c>
      <c r="B60" s="100">
        <f>B59*60%</f>
        <v>6</v>
      </c>
      <c r="C60" s="101">
        <f t="shared" si="2"/>
        <v>48000</v>
      </c>
    </row>
    <row r="61" spans="1:6" ht="15">
      <c r="A61" s="117" t="s">
        <v>145</v>
      </c>
      <c r="B61" s="100">
        <f>E10</f>
        <v>2</v>
      </c>
      <c r="C61" s="101">
        <f t="shared" si="2"/>
        <v>16000</v>
      </c>
    </row>
    <row r="62" spans="1:6" ht="15">
      <c r="A62" s="117" t="s">
        <v>146</v>
      </c>
      <c r="B62" s="100">
        <f>E11</f>
        <v>3</v>
      </c>
      <c r="C62" s="101">
        <f t="shared" si="2"/>
        <v>24000</v>
      </c>
    </row>
    <row r="63" spans="1:6" ht="15">
      <c r="A63" s="128" t="s">
        <v>147</v>
      </c>
      <c r="B63" s="133">
        <f>SUM(B58:B62)</f>
        <v>32</v>
      </c>
      <c r="C63" s="108">
        <f>SUM(C58:C62)</f>
        <v>256000</v>
      </c>
    </row>
    <row r="64" spans="1:6" ht="15">
      <c r="A64" s="128" t="s">
        <v>148</v>
      </c>
      <c r="B64" s="133">
        <f>B56-B63</f>
        <v>20.200000000000003</v>
      </c>
      <c r="C64" s="106">
        <f>B64*C55</f>
        <v>161600.00000000003</v>
      </c>
    </row>
    <row r="65" spans="1:10" ht="15">
      <c r="A65" s="127" t="s">
        <v>149</v>
      </c>
      <c r="B65" s="98"/>
      <c r="C65" s="101"/>
    </row>
    <row r="66" spans="1:10" ht="15">
      <c r="A66" s="117" t="s">
        <v>145</v>
      </c>
      <c r="B66" s="98"/>
      <c r="C66" s="101">
        <f>E15</f>
        <v>20000</v>
      </c>
    </row>
    <row r="67" spans="1:10" ht="15">
      <c r="A67" s="117" t="s">
        <v>150</v>
      </c>
      <c r="B67" s="98"/>
      <c r="C67" s="101">
        <f>E16</f>
        <v>10000</v>
      </c>
    </row>
    <row r="68" spans="1:10" ht="15">
      <c r="A68" s="134" t="s">
        <v>151</v>
      </c>
      <c r="B68" s="135"/>
      <c r="C68" s="108">
        <f>SUM(C66:C67)</f>
        <v>30000</v>
      </c>
    </row>
    <row r="69" spans="1:10" ht="15">
      <c r="A69" s="119" t="s">
        <v>152</v>
      </c>
      <c r="B69" s="111"/>
      <c r="C69" s="136">
        <f>C64-C68</f>
        <v>131600.00000000003</v>
      </c>
    </row>
    <row r="70" spans="1:10" ht="15">
      <c r="A70" s="132"/>
      <c r="B70" s="111"/>
      <c r="C70" s="112"/>
    </row>
    <row r="71" spans="1:10">
      <c r="A71" s="41"/>
    </row>
    <row r="72" spans="1:10" ht="15">
      <c r="A72" s="36" t="s">
        <v>21</v>
      </c>
    </row>
    <row r="73" spans="1:10" ht="15">
      <c r="A73" s="137" t="s">
        <v>160</v>
      </c>
      <c r="B73" s="138"/>
      <c r="C73" s="138"/>
      <c r="D73" s="138"/>
      <c r="E73" s="138"/>
      <c r="F73" s="139"/>
    </row>
    <row r="74" spans="1:10" ht="15">
      <c r="A74" s="140"/>
      <c r="B74" s="141" t="s">
        <v>161</v>
      </c>
      <c r="C74" s="142"/>
      <c r="D74" s="141" t="s">
        <v>162</v>
      </c>
      <c r="E74" s="142"/>
      <c r="F74" s="140" t="s">
        <v>163</v>
      </c>
    </row>
    <row r="75" spans="1:10" ht="15">
      <c r="A75" s="117" t="s">
        <v>142</v>
      </c>
      <c r="B75" s="98">
        <v>1</v>
      </c>
      <c r="C75" s="99">
        <v>6000</v>
      </c>
      <c r="D75" s="130">
        <v>1</v>
      </c>
      <c r="E75" s="143">
        <v>1000</v>
      </c>
      <c r="F75" s="144">
        <f>SUM(C75,E75)</f>
        <v>7000</v>
      </c>
      <c r="J75" s="130"/>
    </row>
    <row r="76" spans="1:10" ht="15">
      <c r="A76" s="117" t="s">
        <v>113</v>
      </c>
      <c r="B76" s="100">
        <f>E5</f>
        <v>58</v>
      </c>
      <c r="C76" s="101">
        <f>B76*C75</f>
        <v>348000</v>
      </c>
      <c r="D76" s="130">
        <v>54</v>
      </c>
      <c r="E76" s="101">
        <f>D76*E75</f>
        <v>54000</v>
      </c>
      <c r="F76" s="145">
        <f t="shared" ref="F76:F88" si="3">SUM(C76,E76)</f>
        <v>402000</v>
      </c>
      <c r="I76" s="98"/>
      <c r="J76" s="98"/>
    </row>
    <row r="77" spans="1:10" ht="15">
      <c r="A77" s="119" t="s">
        <v>143</v>
      </c>
      <c r="B77" s="146"/>
      <c r="C77" s="147"/>
      <c r="D77" s="148"/>
      <c r="E77" s="147"/>
      <c r="F77" s="145"/>
      <c r="I77" s="130"/>
      <c r="J77" s="130"/>
    </row>
    <row r="78" spans="1:10" ht="15">
      <c r="A78" s="117" t="s">
        <v>78</v>
      </c>
      <c r="B78" s="100">
        <f>E8</f>
        <v>11</v>
      </c>
      <c r="C78" s="101">
        <f>C$75*B78</f>
        <v>66000</v>
      </c>
      <c r="D78" s="166">
        <f>B78</f>
        <v>11</v>
      </c>
      <c r="E78" s="101">
        <f>E$75*D78</f>
        <v>11000</v>
      </c>
      <c r="F78" s="145">
        <f t="shared" si="3"/>
        <v>77000</v>
      </c>
    </row>
    <row r="79" spans="1:10" ht="15">
      <c r="A79" s="117" t="s">
        <v>144</v>
      </c>
      <c r="B79" s="100">
        <f>E9</f>
        <v>10</v>
      </c>
      <c r="C79" s="101">
        <f t="shared" ref="C79:E83" si="4">C$75*B79</f>
        <v>60000</v>
      </c>
      <c r="D79" s="166">
        <f>B79</f>
        <v>10</v>
      </c>
      <c r="E79" s="101">
        <f t="shared" si="4"/>
        <v>10000</v>
      </c>
      <c r="F79" s="145">
        <f t="shared" si="3"/>
        <v>70000</v>
      </c>
    </row>
    <row r="80" spans="1:10" ht="15">
      <c r="A80" s="117" t="s">
        <v>145</v>
      </c>
      <c r="B80" s="100">
        <f>E10</f>
        <v>2</v>
      </c>
      <c r="C80" s="101">
        <f t="shared" si="4"/>
        <v>12000</v>
      </c>
      <c r="D80" s="166">
        <f>B80</f>
        <v>2</v>
      </c>
      <c r="E80" s="101">
        <f t="shared" si="4"/>
        <v>2000</v>
      </c>
      <c r="F80" s="145">
        <f t="shared" si="3"/>
        <v>14000</v>
      </c>
    </row>
    <row r="81" spans="1:6" ht="15">
      <c r="A81" s="117" t="s">
        <v>146</v>
      </c>
      <c r="B81" s="100">
        <f>E11</f>
        <v>3</v>
      </c>
      <c r="C81" s="101">
        <f t="shared" si="4"/>
        <v>18000</v>
      </c>
      <c r="D81" s="130">
        <v>0</v>
      </c>
      <c r="E81" s="149" t="s">
        <v>164</v>
      </c>
      <c r="F81" s="145">
        <f t="shared" si="3"/>
        <v>18000</v>
      </c>
    </row>
    <row r="82" spans="1:6" ht="15">
      <c r="A82" s="134" t="s">
        <v>147</v>
      </c>
      <c r="B82" s="106">
        <f>SUM(B78:B81)</f>
        <v>26</v>
      </c>
      <c r="C82" s="150">
        <f t="shared" si="4"/>
        <v>156000</v>
      </c>
      <c r="D82" s="151">
        <f>SUM(D78:D81)</f>
        <v>23</v>
      </c>
      <c r="E82" s="101">
        <f>E$75*D82</f>
        <v>23000</v>
      </c>
      <c r="F82" s="145">
        <f t="shared" si="3"/>
        <v>179000</v>
      </c>
    </row>
    <row r="83" spans="1:6" ht="15">
      <c r="A83" s="128" t="s">
        <v>148</v>
      </c>
      <c r="B83" s="152">
        <f>B76-B82</f>
        <v>32</v>
      </c>
      <c r="C83" s="101">
        <f t="shared" si="4"/>
        <v>192000</v>
      </c>
      <c r="D83" s="153">
        <f>D76-D82</f>
        <v>31</v>
      </c>
      <c r="E83" s="101">
        <f t="shared" ref="E83" si="5">E$75*D83</f>
        <v>31000</v>
      </c>
      <c r="F83" s="145">
        <f t="shared" si="3"/>
        <v>223000</v>
      </c>
    </row>
    <row r="84" spans="1:6" ht="15">
      <c r="A84" s="154" t="s">
        <v>149</v>
      </c>
      <c r="B84" s="155"/>
      <c r="C84" s="133"/>
      <c r="D84" s="156"/>
      <c r="E84" s="157"/>
      <c r="F84" s="158"/>
    </row>
    <row r="85" spans="1:6" ht="15">
      <c r="A85" s="117" t="s">
        <v>145</v>
      </c>
      <c r="B85" s="98"/>
      <c r="C85" s="101">
        <v>20000</v>
      </c>
      <c r="D85" s="130"/>
      <c r="E85" s="159" t="s">
        <v>164</v>
      </c>
      <c r="F85" s="145">
        <f t="shared" si="3"/>
        <v>20000</v>
      </c>
    </row>
    <row r="86" spans="1:6" ht="15">
      <c r="A86" s="117" t="s">
        <v>150</v>
      </c>
      <c r="B86" s="98"/>
      <c r="C86" s="101">
        <v>10000</v>
      </c>
      <c r="D86" s="130"/>
      <c r="E86" s="145">
        <v>2000</v>
      </c>
      <c r="F86" s="145">
        <f t="shared" si="3"/>
        <v>12000</v>
      </c>
    </row>
    <row r="87" spans="1:6" ht="15">
      <c r="A87" s="134" t="s">
        <v>151</v>
      </c>
      <c r="B87" s="135"/>
      <c r="C87" s="108">
        <f>SUM(C85:C86)</f>
        <v>30000</v>
      </c>
      <c r="D87" s="160"/>
      <c r="E87" s="161">
        <v>2000</v>
      </c>
      <c r="F87" s="161">
        <f t="shared" si="3"/>
        <v>32000</v>
      </c>
    </row>
    <row r="88" spans="1:6" ht="15">
      <c r="A88" s="119" t="s">
        <v>152</v>
      </c>
      <c r="B88" s="111"/>
      <c r="C88" s="108">
        <f>C83-C87</f>
        <v>162000</v>
      </c>
      <c r="D88" s="148"/>
      <c r="E88" s="147">
        <f>E83-E87</f>
        <v>29000</v>
      </c>
      <c r="F88" s="162">
        <f t="shared" si="3"/>
        <v>191000</v>
      </c>
    </row>
    <row r="89" spans="1:6">
      <c r="A89" s="163"/>
      <c r="B89" s="148"/>
      <c r="C89" s="148"/>
      <c r="D89" s="148"/>
      <c r="E89" s="164"/>
      <c r="F89" s="164"/>
    </row>
  </sheetData>
  <mergeCells count="6">
    <mergeCell ref="L23:N23"/>
    <mergeCell ref="A36:C36"/>
    <mergeCell ref="A54:C54"/>
    <mergeCell ref="A73:F73"/>
    <mergeCell ref="B74:C74"/>
    <mergeCell ref="D74:E74"/>
  </mergeCells>
  <pageMargins left="0.7" right="0.7" top="0.75" bottom="0.75" header="0.3" footer="0.3"/>
  <pageSetup scale="61" orientation="portrait" r:id="rId1"/>
</worksheet>
</file>

<file path=xl/worksheets/sheet4.xml><?xml version="1.0" encoding="utf-8"?>
<worksheet xmlns="http://schemas.openxmlformats.org/spreadsheetml/2006/main" xmlns:r="http://schemas.openxmlformats.org/officeDocument/2006/relationships">
  <sheetPr>
    <pageSetUpPr fitToPage="1"/>
  </sheetPr>
  <dimension ref="A1:P70"/>
  <sheetViews>
    <sheetView topLeftCell="A52" workbookViewId="0">
      <selection activeCell="I17" sqref="I16:I17"/>
    </sheetView>
  </sheetViews>
  <sheetFormatPr defaultRowHeight="14.25"/>
  <cols>
    <col min="1" max="1" width="9.140625" style="37"/>
    <col min="2" max="2" width="33.5703125" style="37" customWidth="1"/>
    <col min="3" max="3" width="9.140625" style="37"/>
    <col min="4" max="4" width="17.140625" style="37" customWidth="1"/>
    <col min="5" max="16384" width="9.140625" style="37"/>
  </cols>
  <sheetData>
    <row r="1" spans="1:16" ht="15">
      <c r="A1" s="36" t="s">
        <v>94</v>
      </c>
    </row>
    <row r="2" spans="1:16" ht="15">
      <c r="A2" s="36" t="s">
        <v>95</v>
      </c>
    </row>
    <row r="3" spans="1:16" ht="15">
      <c r="A3" s="36"/>
    </row>
    <row r="4" spans="1:16" ht="15">
      <c r="A4" s="36" t="s">
        <v>96</v>
      </c>
      <c r="C4" s="42"/>
      <c r="D4" s="42"/>
      <c r="E4" s="42"/>
      <c r="F4" s="42"/>
      <c r="G4" s="42"/>
      <c r="H4" s="42"/>
      <c r="I4" s="42"/>
      <c r="J4" s="42"/>
      <c r="K4" s="42"/>
      <c r="L4" s="42"/>
      <c r="M4" s="42"/>
      <c r="N4" s="42"/>
      <c r="O4" s="42"/>
      <c r="P4" s="42"/>
    </row>
    <row r="5" spans="1:16">
      <c r="B5" s="43" t="s">
        <v>97</v>
      </c>
      <c r="C5" s="42"/>
      <c r="D5" s="42"/>
      <c r="E5" s="42"/>
      <c r="F5" s="42"/>
      <c r="G5" s="42"/>
      <c r="H5" s="42"/>
      <c r="I5" s="42"/>
      <c r="J5" s="42"/>
      <c r="K5" s="42"/>
      <c r="L5" s="42"/>
      <c r="M5" s="42"/>
      <c r="N5" s="42"/>
      <c r="O5" s="42"/>
      <c r="P5" s="42"/>
    </row>
    <row r="6" spans="1:16">
      <c r="B6" s="42" t="s">
        <v>109</v>
      </c>
      <c r="C6" s="42"/>
      <c r="D6" s="42"/>
      <c r="E6" s="42"/>
      <c r="F6" s="42"/>
      <c r="G6" s="42"/>
      <c r="H6" s="42"/>
      <c r="I6" s="42"/>
      <c r="J6" s="42"/>
      <c r="K6" s="42"/>
      <c r="L6" s="42"/>
      <c r="M6" s="42"/>
      <c r="N6" s="42"/>
      <c r="O6" s="42"/>
      <c r="P6" s="42"/>
    </row>
    <row r="7" spans="1:16">
      <c r="B7" s="42"/>
      <c r="C7" s="42"/>
      <c r="D7" s="42"/>
      <c r="E7" s="42"/>
      <c r="F7" s="42"/>
      <c r="G7" s="42"/>
      <c r="H7" s="42"/>
      <c r="I7" s="42"/>
      <c r="J7" s="42"/>
      <c r="K7" s="42"/>
      <c r="L7" s="42"/>
      <c r="M7" s="42"/>
      <c r="N7" s="42"/>
      <c r="O7" s="42"/>
      <c r="P7" s="42"/>
    </row>
    <row r="8" spans="1:16" ht="15">
      <c r="B8" s="44" t="s">
        <v>98</v>
      </c>
      <c r="C8" s="42"/>
      <c r="D8" s="42"/>
      <c r="E8" s="42"/>
      <c r="F8" s="42"/>
      <c r="G8" s="42"/>
      <c r="H8" s="42"/>
      <c r="I8" s="42"/>
      <c r="J8" s="42"/>
      <c r="K8" s="42"/>
      <c r="L8" s="42"/>
      <c r="M8" s="42"/>
      <c r="N8" s="42"/>
      <c r="O8" s="42"/>
      <c r="P8" s="42"/>
    </row>
    <row r="9" spans="1:16">
      <c r="B9" s="42" t="s">
        <v>165</v>
      </c>
      <c r="C9" s="42"/>
      <c r="D9" s="42"/>
      <c r="E9" s="42"/>
      <c r="F9" s="42"/>
      <c r="G9" s="42"/>
      <c r="H9" s="42"/>
      <c r="I9" s="42"/>
      <c r="J9" s="42"/>
      <c r="K9" s="42"/>
      <c r="L9" s="42"/>
      <c r="M9" s="42"/>
      <c r="N9" s="42"/>
      <c r="O9" s="42"/>
      <c r="P9" s="42"/>
    </row>
    <row r="10" spans="1:16" ht="15">
      <c r="B10" s="45" t="s">
        <v>99</v>
      </c>
      <c r="C10" s="42"/>
      <c r="D10" s="46" t="s">
        <v>193</v>
      </c>
      <c r="E10" s="42"/>
      <c r="F10" s="42"/>
      <c r="G10" s="42"/>
      <c r="H10" s="42"/>
      <c r="I10" s="42"/>
      <c r="J10" s="42"/>
      <c r="K10" s="42"/>
      <c r="L10" s="42"/>
      <c r="M10" s="42"/>
      <c r="N10" s="42"/>
      <c r="O10" s="42"/>
      <c r="P10" s="42"/>
    </row>
    <row r="11" spans="1:16">
      <c r="A11" s="167" t="s">
        <v>166</v>
      </c>
      <c r="B11" s="167"/>
      <c r="C11" s="167"/>
      <c r="D11" s="167"/>
      <c r="E11" s="167"/>
      <c r="F11" s="167"/>
      <c r="G11" s="46"/>
      <c r="H11" s="46"/>
      <c r="I11" s="46"/>
      <c r="J11" s="46"/>
      <c r="K11" s="46"/>
      <c r="L11" s="46"/>
      <c r="M11" s="46"/>
      <c r="N11" s="46"/>
      <c r="O11" s="46"/>
      <c r="P11" s="46"/>
    </row>
    <row r="12" spans="1:16">
      <c r="B12" s="37" t="s">
        <v>167</v>
      </c>
      <c r="F12" s="42"/>
      <c r="G12" s="42"/>
      <c r="H12" s="42"/>
      <c r="I12" s="42"/>
      <c r="J12" s="42"/>
      <c r="K12" s="42"/>
      <c r="L12" s="42"/>
      <c r="M12" s="42"/>
      <c r="N12" s="42"/>
      <c r="O12" s="42"/>
      <c r="P12" s="42"/>
    </row>
    <row r="13" spans="1:16">
      <c r="F13" s="42"/>
      <c r="G13" s="42"/>
      <c r="H13" s="42"/>
      <c r="I13" s="42"/>
      <c r="J13" s="42"/>
      <c r="K13" s="42"/>
      <c r="L13" s="42"/>
      <c r="M13" s="42"/>
      <c r="N13" s="42"/>
      <c r="O13" s="42"/>
      <c r="P13" s="42"/>
    </row>
    <row r="14" spans="1:16">
      <c r="B14" s="167" t="s">
        <v>168</v>
      </c>
      <c r="C14" s="167"/>
      <c r="D14" s="167"/>
      <c r="E14" s="167"/>
      <c r="F14" s="42"/>
      <c r="G14" s="42"/>
      <c r="H14" s="42"/>
      <c r="I14" s="42"/>
      <c r="J14" s="42"/>
      <c r="K14" s="42"/>
      <c r="L14" s="42"/>
      <c r="M14" s="42"/>
      <c r="N14" s="42"/>
      <c r="O14" s="42"/>
      <c r="P14" s="42"/>
    </row>
    <row r="15" spans="1:16">
      <c r="C15" s="37" t="s">
        <v>67</v>
      </c>
      <c r="D15" s="37" t="s">
        <v>169</v>
      </c>
      <c r="F15" s="42"/>
      <c r="G15" s="42"/>
      <c r="H15" s="42"/>
      <c r="I15" s="42"/>
      <c r="J15" s="42"/>
      <c r="K15" s="42"/>
      <c r="L15" s="42"/>
      <c r="M15" s="42"/>
      <c r="N15" s="42"/>
      <c r="O15" s="42"/>
      <c r="P15" s="42"/>
    </row>
    <row r="16" spans="1:16" ht="15">
      <c r="B16" s="37" t="s">
        <v>110</v>
      </c>
      <c r="C16" s="37">
        <v>6000</v>
      </c>
      <c r="D16" s="37">
        <v>20</v>
      </c>
      <c r="F16" s="45" t="s">
        <v>103</v>
      </c>
      <c r="G16" s="42"/>
      <c r="H16" s="42"/>
      <c r="I16" s="42"/>
      <c r="J16" s="42"/>
      <c r="K16" s="42"/>
      <c r="L16" s="42"/>
      <c r="M16" s="42"/>
      <c r="N16" s="42"/>
      <c r="O16" s="42"/>
      <c r="P16" s="42"/>
    </row>
    <row r="17" spans="2:16">
      <c r="B17" s="37" t="s">
        <v>111</v>
      </c>
      <c r="C17" s="37">
        <v>5000</v>
      </c>
      <c r="D17" s="37">
        <v>10</v>
      </c>
      <c r="F17" s="42">
        <v>2</v>
      </c>
      <c r="G17" s="42"/>
      <c r="H17" s="42"/>
      <c r="I17" s="42"/>
      <c r="J17" s="42"/>
      <c r="K17" s="42"/>
      <c r="L17" s="42"/>
      <c r="M17" s="42"/>
      <c r="N17" s="42"/>
      <c r="O17" s="42"/>
      <c r="P17" s="42"/>
    </row>
    <row r="18" spans="2:16">
      <c r="F18" s="47">
        <v>7000</v>
      </c>
      <c r="G18" s="42"/>
      <c r="H18" s="42"/>
      <c r="I18" s="42"/>
      <c r="J18" s="42"/>
      <c r="K18" s="42"/>
      <c r="L18" s="42"/>
      <c r="M18" s="42"/>
      <c r="N18" s="42"/>
      <c r="O18" s="42"/>
      <c r="P18" s="42"/>
    </row>
    <row r="19" spans="2:16">
      <c r="B19" s="167" t="s">
        <v>170</v>
      </c>
      <c r="C19" s="167"/>
      <c r="D19" s="167"/>
      <c r="E19" s="167"/>
      <c r="F19" s="49">
        <v>6</v>
      </c>
      <c r="G19" s="42"/>
      <c r="H19" s="42"/>
      <c r="I19" s="42"/>
      <c r="J19" s="42"/>
      <c r="K19" s="42"/>
      <c r="L19" s="42"/>
      <c r="M19" s="42"/>
      <c r="N19" s="42"/>
      <c r="O19" s="42"/>
      <c r="P19" s="42"/>
    </row>
    <row r="20" spans="2:16">
      <c r="C20" s="37" t="s">
        <v>67</v>
      </c>
      <c r="D20" s="37" t="s">
        <v>171</v>
      </c>
      <c r="E20" s="37" t="s">
        <v>169</v>
      </c>
      <c r="F20" s="42"/>
      <c r="G20" s="42"/>
      <c r="H20" s="42"/>
      <c r="I20" s="42"/>
      <c r="J20" s="42"/>
      <c r="K20" s="42"/>
      <c r="L20" s="42"/>
      <c r="M20" s="42"/>
      <c r="N20" s="42"/>
      <c r="O20" s="42"/>
      <c r="P20" s="42"/>
    </row>
    <row r="21" spans="2:16">
      <c r="B21" s="37" t="s">
        <v>110</v>
      </c>
      <c r="C21" s="37">
        <v>6000</v>
      </c>
      <c r="D21" s="37">
        <v>15000</v>
      </c>
      <c r="E21" s="37">
        <v>24</v>
      </c>
      <c r="F21" s="42"/>
      <c r="G21" s="42"/>
      <c r="H21" s="42"/>
      <c r="I21" s="42"/>
      <c r="J21" s="42"/>
      <c r="K21" s="42"/>
      <c r="L21" s="42"/>
      <c r="M21" s="42"/>
      <c r="N21" s="42"/>
      <c r="O21" s="42"/>
      <c r="P21" s="42"/>
    </row>
    <row r="22" spans="2:16">
      <c r="B22" s="37" t="s">
        <v>111</v>
      </c>
      <c r="C22" s="37">
        <v>10000</v>
      </c>
      <c r="D22" s="37">
        <v>13000</v>
      </c>
      <c r="E22" s="37">
        <v>17</v>
      </c>
      <c r="F22" s="42"/>
      <c r="G22" s="42"/>
      <c r="H22" s="42"/>
      <c r="I22" s="42"/>
      <c r="J22" s="42"/>
      <c r="K22" s="42"/>
      <c r="L22" s="42"/>
      <c r="M22" s="42"/>
      <c r="N22" s="42"/>
      <c r="O22" s="42"/>
      <c r="P22" s="42"/>
    </row>
    <row r="23" spans="2:16">
      <c r="F23" s="42"/>
      <c r="G23" s="42"/>
      <c r="H23" s="42"/>
      <c r="I23" s="42"/>
      <c r="J23" s="42"/>
      <c r="K23" s="42"/>
      <c r="L23" s="42"/>
      <c r="M23" s="42"/>
      <c r="N23" s="42"/>
      <c r="O23" s="42"/>
      <c r="P23" s="42"/>
    </row>
    <row r="24" spans="2:16" ht="15">
      <c r="B24" s="167" t="s">
        <v>172</v>
      </c>
      <c r="C24" s="167"/>
      <c r="D24" s="167"/>
      <c r="E24" s="167"/>
      <c r="F24" s="50"/>
      <c r="G24" s="41"/>
      <c r="H24" s="41"/>
      <c r="I24" s="46"/>
      <c r="J24" s="46"/>
      <c r="K24" s="46"/>
      <c r="L24" s="46"/>
      <c r="M24" s="42"/>
      <c r="N24" s="42"/>
      <c r="O24" s="42"/>
      <c r="P24" s="42"/>
    </row>
    <row r="25" spans="2:16">
      <c r="B25" s="167" t="s">
        <v>173</v>
      </c>
      <c r="C25" s="167"/>
      <c r="D25" s="37">
        <f>(E21-D16)*C21</f>
        <v>24000</v>
      </c>
      <c r="F25" s="41"/>
      <c r="G25" s="41"/>
      <c r="H25" s="41"/>
      <c r="I25" s="46"/>
      <c r="J25" s="46"/>
      <c r="K25" s="46"/>
      <c r="L25" s="46"/>
      <c r="M25" s="42"/>
      <c r="N25" s="42"/>
      <c r="O25" s="42"/>
      <c r="P25" s="42"/>
    </row>
    <row r="26" spans="2:16">
      <c r="B26" s="167" t="s">
        <v>174</v>
      </c>
      <c r="C26" s="167"/>
      <c r="D26" s="37">
        <f>D21</f>
        <v>15000</v>
      </c>
      <c r="F26" s="41"/>
      <c r="G26" s="41"/>
      <c r="H26" s="41"/>
      <c r="I26" s="41"/>
      <c r="J26" s="46"/>
      <c r="K26" s="46"/>
      <c r="L26" s="46"/>
      <c r="M26" s="42"/>
      <c r="N26" s="42"/>
      <c r="O26" s="42"/>
      <c r="P26" s="42"/>
    </row>
    <row r="27" spans="2:16" ht="16.5" thickBot="1">
      <c r="B27" s="174" t="s">
        <v>175</v>
      </c>
      <c r="C27" s="174"/>
      <c r="D27" s="175">
        <f>D25-D26</f>
        <v>9000</v>
      </c>
      <c r="F27" s="41"/>
      <c r="G27" s="41"/>
      <c r="H27" s="41"/>
      <c r="I27" s="41"/>
      <c r="J27" s="46"/>
      <c r="K27" s="46"/>
      <c r="L27" s="46"/>
      <c r="M27" s="42"/>
      <c r="N27" s="42"/>
      <c r="O27" s="42"/>
      <c r="P27" s="42"/>
    </row>
    <row r="28" spans="2:16" ht="15" thickTop="1">
      <c r="F28" s="41"/>
      <c r="G28" s="41"/>
      <c r="H28" s="41"/>
      <c r="I28" s="41"/>
      <c r="J28" s="46"/>
      <c r="K28" s="46"/>
      <c r="L28" s="46"/>
      <c r="M28" s="42"/>
      <c r="N28" s="42"/>
      <c r="O28" s="42"/>
      <c r="P28" s="42"/>
    </row>
    <row r="29" spans="2:16">
      <c r="B29" s="37" t="s">
        <v>176</v>
      </c>
      <c r="C29" s="41" t="s">
        <v>192</v>
      </c>
      <c r="F29" s="41"/>
      <c r="G29" s="41"/>
      <c r="H29" s="41"/>
      <c r="I29" s="41"/>
      <c r="J29" s="46"/>
      <c r="K29" s="46"/>
      <c r="L29" s="46"/>
      <c r="M29" s="42"/>
      <c r="N29" s="42"/>
      <c r="O29" s="42"/>
      <c r="P29" s="42"/>
    </row>
    <row r="30" spans="2:16">
      <c r="B30" s="167" t="s">
        <v>177</v>
      </c>
      <c r="C30" s="167"/>
      <c r="D30" s="167"/>
      <c r="E30" s="167"/>
      <c r="F30" s="46"/>
      <c r="G30" s="46"/>
      <c r="H30" s="46"/>
      <c r="I30" s="46"/>
      <c r="J30" s="41"/>
      <c r="K30" s="41"/>
      <c r="L30" s="41"/>
    </row>
    <row r="31" spans="2:16">
      <c r="B31" s="167" t="s">
        <v>173</v>
      </c>
      <c r="C31" s="167"/>
      <c r="D31" s="37">
        <f>(E22-D17)*C22</f>
        <v>70000</v>
      </c>
      <c r="F31" s="46"/>
      <c r="G31" s="46"/>
      <c r="H31" s="46"/>
      <c r="I31" s="46"/>
      <c r="J31" s="41"/>
      <c r="K31" s="41"/>
      <c r="L31" s="41"/>
    </row>
    <row r="32" spans="2:16">
      <c r="B32" s="167" t="s">
        <v>174</v>
      </c>
      <c r="C32" s="167"/>
      <c r="D32" s="37">
        <f>D22</f>
        <v>13000</v>
      </c>
      <c r="F32" s="46"/>
      <c r="G32" s="46"/>
      <c r="H32" s="46"/>
      <c r="I32" s="41"/>
      <c r="J32" s="41"/>
      <c r="K32" s="41"/>
      <c r="L32" s="41"/>
    </row>
    <row r="33" spans="1:16" ht="16.5" thickBot="1">
      <c r="B33" s="174" t="s">
        <v>175</v>
      </c>
      <c r="C33" s="174"/>
      <c r="D33" s="175">
        <f>D31-D32</f>
        <v>57000</v>
      </c>
      <c r="F33" s="46"/>
      <c r="G33" s="46"/>
      <c r="H33" s="46"/>
      <c r="I33" s="41"/>
      <c r="J33" s="41"/>
      <c r="K33" s="41"/>
      <c r="L33" s="41"/>
    </row>
    <row r="34" spans="1:16" ht="15" thickTop="1"/>
    <row r="35" spans="1:16">
      <c r="B35" s="37" t="s">
        <v>178</v>
      </c>
      <c r="C35" s="41" t="s">
        <v>191</v>
      </c>
    </row>
    <row r="36" spans="1:16">
      <c r="B36" s="46"/>
      <c r="C36" s="42"/>
      <c r="D36" s="42"/>
      <c r="E36" s="42"/>
    </row>
    <row r="37" spans="1:16" ht="15">
      <c r="A37" s="36" t="s">
        <v>100</v>
      </c>
      <c r="B37" s="42"/>
      <c r="C37" s="42"/>
      <c r="D37" s="42"/>
      <c r="E37" s="42"/>
    </row>
    <row r="38" spans="1:16">
      <c r="B38" s="43" t="s">
        <v>101</v>
      </c>
      <c r="C38" s="42"/>
      <c r="D38" s="42"/>
      <c r="E38" s="42"/>
      <c r="F38" s="42"/>
      <c r="G38" s="42"/>
      <c r="H38" s="42"/>
      <c r="I38" s="42"/>
      <c r="J38" s="42"/>
      <c r="K38" s="42"/>
      <c r="L38" s="42"/>
      <c r="M38" s="42"/>
      <c r="N38" s="42"/>
      <c r="O38" s="42"/>
      <c r="P38" s="42"/>
    </row>
    <row r="39" spans="1:16" ht="15">
      <c r="B39" s="42"/>
      <c r="C39" s="42"/>
      <c r="D39" s="42"/>
      <c r="E39" s="45" t="s">
        <v>102</v>
      </c>
      <c r="F39" s="45" t="s">
        <v>103</v>
      </c>
    </row>
    <row r="40" spans="1:16">
      <c r="B40" s="42"/>
      <c r="C40" s="42" t="s">
        <v>104</v>
      </c>
      <c r="D40" s="42"/>
      <c r="E40" s="42">
        <v>4</v>
      </c>
      <c r="F40" s="42">
        <v>2</v>
      </c>
    </row>
    <row r="41" spans="1:16">
      <c r="B41" s="42"/>
      <c r="C41" s="42" t="s">
        <v>105</v>
      </c>
      <c r="D41" s="42"/>
      <c r="E41" s="47">
        <v>8000</v>
      </c>
      <c r="F41" s="47">
        <v>7000</v>
      </c>
    </row>
    <row r="42" spans="1:16">
      <c r="B42" s="42"/>
      <c r="C42" s="42" t="s">
        <v>106</v>
      </c>
      <c r="D42" s="42"/>
      <c r="E42" s="48">
        <v>8</v>
      </c>
      <c r="F42" s="49">
        <v>6</v>
      </c>
    </row>
    <row r="43" spans="1:16" ht="15">
      <c r="B43" s="44" t="s">
        <v>98</v>
      </c>
      <c r="C43" s="42"/>
      <c r="D43" s="42"/>
      <c r="E43" s="42"/>
    </row>
    <row r="44" spans="1:16">
      <c r="B44" s="42" t="s">
        <v>179</v>
      </c>
      <c r="C44" s="42"/>
      <c r="D44" s="42"/>
      <c r="E44" s="42"/>
    </row>
    <row r="45" spans="1:16" ht="15">
      <c r="B45" s="45" t="s">
        <v>99</v>
      </c>
      <c r="C45" s="42"/>
      <c r="D45" s="46" t="s">
        <v>180</v>
      </c>
      <c r="E45" s="42"/>
    </row>
    <row r="46" spans="1:16" ht="15">
      <c r="B46" s="42"/>
      <c r="C46" s="41"/>
      <c r="D46" s="41"/>
      <c r="E46" s="50"/>
    </row>
    <row r="47" spans="1:16">
      <c r="A47" s="167" t="s">
        <v>166</v>
      </c>
      <c r="B47" s="167"/>
      <c r="C47" s="167"/>
      <c r="D47" s="167"/>
      <c r="E47" s="167"/>
    </row>
    <row r="48" spans="1:16" ht="15">
      <c r="B48" s="42"/>
      <c r="C48" s="42"/>
      <c r="D48" s="45" t="s">
        <v>102</v>
      </c>
      <c r="E48" s="45" t="s">
        <v>103</v>
      </c>
    </row>
    <row r="49" spans="2:5">
      <c r="B49" s="42" t="s">
        <v>106</v>
      </c>
      <c r="C49" s="42" t="s">
        <v>181</v>
      </c>
      <c r="D49" s="48">
        <v>8</v>
      </c>
      <c r="E49" s="49">
        <v>6</v>
      </c>
    </row>
    <row r="50" spans="2:5">
      <c r="B50" s="42" t="s">
        <v>104</v>
      </c>
      <c r="C50" s="42" t="s">
        <v>182</v>
      </c>
      <c r="D50" s="42">
        <v>4</v>
      </c>
      <c r="E50" s="42">
        <v>2</v>
      </c>
    </row>
    <row r="51" spans="2:5">
      <c r="B51" s="37" t="s">
        <v>183</v>
      </c>
      <c r="C51" s="37" t="s">
        <v>184</v>
      </c>
      <c r="D51" s="38">
        <f>D49/D50</f>
        <v>2</v>
      </c>
      <c r="E51" s="176">
        <f>E49/E50</f>
        <v>3</v>
      </c>
    </row>
    <row r="53" spans="2:5">
      <c r="B53" s="168" t="s">
        <v>185</v>
      </c>
    </row>
    <row r="55" spans="2:5">
      <c r="B55" s="43" t="s">
        <v>112</v>
      </c>
      <c r="C55" s="37">
        <v>25000</v>
      </c>
    </row>
    <row r="59" spans="2:5">
      <c r="B59" s="42" t="s">
        <v>186</v>
      </c>
      <c r="C59" s="47">
        <f>7000</f>
        <v>7000</v>
      </c>
      <c r="D59" s="47"/>
    </row>
    <row r="60" spans="2:5">
      <c r="B60" s="42" t="s">
        <v>104</v>
      </c>
      <c r="C60" s="42">
        <v>2</v>
      </c>
    </row>
    <row r="61" spans="2:5">
      <c r="B61" s="169" t="s">
        <v>187</v>
      </c>
      <c r="C61" s="169">
        <f>C59*C60</f>
        <v>14000</v>
      </c>
      <c r="D61" s="170"/>
    </row>
    <row r="62" spans="2:5">
      <c r="B62" s="171" t="s">
        <v>188</v>
      </c>
      <c r="C62" s="37">
        <f>C55-C61</f>
        <v>11000</v>
      </c>
    </row>
    <row r="63" spans="2:5">
      <c r="B63" s="42" t="s">
        <v>104</v>
      </c>
      <c r="C63" s="42">
        <v>4</v>
      </c>
    </row>
    <row r="64" spans="2:5">
      <c r="B64" s="172" t="s">
        <v>189</v>
      </c>
      <c r="C64" s="148">
        <f>C62/C63</f>
        <v>2750</v>
      </c>
    </row>
    <row r="66" spans="2:16">
      <c r="B66" s="173" t="s">
        <v>190</v>
      </c>
      <c r="C66" s="177"/>
    </row>
    <row r="67" spans="2:16">
      <c r="B67" s="173" t="s">
        <v>102</v>
      </c>
      <c r="C67" s="178">
        <f>C64</f>
        <v>2750</v>
      </c>
      <c r="G67" s="42"/>
      <c r="H67" s="42"/>
      <c r="I67" s="42"/>
      <c r="J67" s="42"/>
      <c r="K67" s="42"/>
      <c r="L67" s="42"/>
      <c r="M67" s="42"/>
      <c r="N67" s="42"/>
      <c r="O67" s="42"/>
      <c r="P67" s="42"/>
    </row>
    <row r="68" spans="2:16">
      <c r="B68" s="173" t="s">
        <v>103</v>
      </c>
      <c r="C68" s="179">
        <f>C59</f>
        <v>7000</v>
      </c>
      <c r="G68" s="42"/>
      <c r="H68" s="42"/>
      <c r="I68" s="42"/>
      <c r="J68" s="42"/>
      <c r="K68" s="42"/>
      <c r="L68" s="42"/>
      <c r="M68" s="42"/>
      <c r="N68" s="42"/>
      <c r="O68" s="42"/>
      <c r="P68" s="42"/>
    </row>
    <row r="69" spans="2:16">
      <c r="G69" s="42"/>
      <c r="H69" s="42"/>
      <c r="I69" s="42"/>
      <c r="J69" s="42"/>
      <c r="K69" s="42"/>
      <c r="L69" s="42"/>
      <c r="M69" s="42"/>
      <c r="N69" s="42"/>
      <c r="O69" s="42"/>
      <c r="P69" s="42"/>
    </row>
    <row r="70" spans="2:16">
      <c r="G70" s="42"/>
      <c r="H70" s="42"/>
      <c r="I70" s="42"/>
      <c r="J70" s="42"/>
      <c r="K70" s="42"/>
      <c r="L70" s="42"/>
      <c r="M70" s="42"/>
      <c r="N70" s="42"/>
      <c r="O70" s="42"/>
      <c r="P70" s="42"/>
    </row>
  </sheetData>
  <mergeCells count="10">
    <mergeCell ref="B26:C26"/>
    <mergeCell ref="B30:E30"/>
    <mergeCell ref="B31:C31"/>
    <mergeCell ref="B32:C32"/>
    <mergeCell ref="A47:E47"/>
    <mergeCell ref="B19:E19"/>
    <mergeCell ref="B25:C25"/>
    <mergeCell ref="A11:F11"/>
    <mergeCell ref="B14:E14"/>
    <mergeCell ref="B24:E24"/>
  </mergeCells>
  <pageMargins left="0.7" right="0.7" top="0.75" bottom="0.75" header="0.3" footer="0.3"/>
  <pageSetup scale="4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Project 2 Intro</vt:lpstr>
      <vt:lpstr>Part 1</vt:lpstr>
      <vt:lpstr>Part 2</vt:lpstr>
      <vt:lpstr>Part 3</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Cynthia Nye</dc:creator>
  <cp:lastModifiedBy>Exploring</cp:lastModifiedBy>
  <dcterms:created xsi:type="dcterms:W3CDTF">2020-04-24T18:01:15Z</dcterms:created>
  <dcterms:modified xsi:type="dcterms:W3CDTF">2020-06-30T18:14:46Z</dcterms:modified>
</cp:coreProperties>
</file>